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aceballosa\Documents\USB\INFORMACIÓN FINANCIERA\2025\"/>
    </mc:Choice>
  </mc:AlternateContent>
  <xr:revisionPtr revIDLastSave="0" documentId="13_ncr:1_{A170A07A-E4DA-4780-94FE-5D8D179A82AF}" xr6:coauthVersionLast="47" xr6:coauthVersionMax="47" xr10:uidLastSave="{00000000-0000-0000-0000-000000000000}"/>
  <bookViews>
    <workbookView xWindow="-108" yWindow="-108" windowWidth="23256" windowHeight="12456" xr2:uid="{00000000-000D-0000-FFFF-FFFF00000000}"/>
  </bookViews>
  <sheets>
    <sheet name="INR" sheetId="5" r:id="rId1"/>
    <sheet name="Hoja1" sheetId="7" state="hidden" r:id="rId2"/>
  </sheets>
  <definedNames>
    <definedName name="_ftn1" localSheetId="0">INR!#REF!</definedName>
    <definedName name="_ftnref1" localSheetId="0">INR!#REF!</definedName>
    <definedName name="_xlnm.Print_Area" localSheetId="0">INR!$A$1:$W$42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5" l="1"/>
  <c r="T31" i="5" s="1"/>
  <c r="U37" i="5"/>
  <c r="T37" i="5" s="1"/>
  <c r="U35" i="5"/>
  <c r="T35" i="5" s="1"/>
  <c r="U33" i="5"/>
  <c r="T33" i="5" s="1"/>
  <c r="V29" i="5"/>
  <c r="U29" i="5"/>
  <c r="V28" i="5"/>
  <c r="U28" i="5"/>
  <c r="U26" i="5"/>
  <c r="V24" i="5"/>
  <c r="T24" i="5" s="1"/>
  <c r="U24" i="5"/>
  <c r="V23" i="5"/>
  <c r="T23" i="5" s="1"/>
  <c r="U23" i="5"/>
  <c r="V22" i="5"/>
  <c r="U22" i="5"/>
  <c r="V21" i="5"/>
  <c r="U21" i="5"/>
  <c r="V20" i="5"/>
  <c r="U20" i="5"/>
  <c r="V18" i="5"/>
  <c r="U18" i="5"/>
  <c r="T18" i="5" s="1"/>
  <c r="V17" i="5"/>
  <c r="U17" i="5"/>
  <c r="T17" i="5" s="1"/>
  <c r="V16" i="5"/>
  <c r="U16" i="5"/>
  <c r="T16" i="5" s="1"/>
  <c r="V15" i="5"/>
  <c r="U15" i="5"/>
  <c r="V14" i="5"/>
  <c r="T14" i="5" s="1"/>
  <c r="V13" i="5"/>
  <c r="U13" i="5"/>
  <c r="V12" i="5"/>
  <c r="T12" i="5" s="1"/>
  <c r="U12" i="5"/>
  <c r="V11" i="5"/>
  <c r="U11" i="5"/>
  <c r="T11" i="5" s="1"/>
  <c r="V10" i="5"/>
  <c r="U10" i="5"/>
  <c r="T10" i="5" s="1"/>
  <c r="V9" i="5"/>
  <c r="U9" i="5"/>
  <c r="T27" i="5"/>
  <c r="T26" i="5"/>
  <c r="T22" i="5" l="1"/>
  <c r="T21" i="5"/>
  <c r="T20" i="5"/>
  <c r="T15" i="5"/>
  <c r="T13" i="5"/>
  <c r="T9" i="5"/>
</calcChain>
</file>

<file path=xl/sharedStrings.xml><?xml version="1.0" encoding="utf-8"?>
<sst xmlns="http://schemas.openxmlformats.org/spreadsheetml/2006/main" count="432" uniqueCount="172">
  <si>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</si>
  <si>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</si>
  <si>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</si>
  <si>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</si>
  <si>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</si>
  <si>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</si>
  <si>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</si>
  <si>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</si>
  <si>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</si>
  <si>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</si>
  <si>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</si>
  <si>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</si>
  <si>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</si>
  <si>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</si>
  <si>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</si>
  <si>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</si>
  <si>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</si>
  <si>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</si>
  <si>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</si>
  <si>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</si>
  <si>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</si>
  <si>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</si>
  <si>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</si>
  <si>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</si>
  <si>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</si>
  <si>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</si>
  <si>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</si>
  <si>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</si>
  <si>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</si>
  <si>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</si>
  <si>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</si>
  <si>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</si>
  <si>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</si>
  <si>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</si>
  <si>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</si>
  <si>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</si>
  <si>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</si>
  <si>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</si>
  <si>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</si>
  <si>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</si>
  <si>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</si>
  <si>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</si>
  <si>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</si>
  <si>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</si>
  <si>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</si>
  <si>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</si>
  <si>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</si>
  <si>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</si>
  <si>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</si>
  <si>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</si>
  <si>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</si>
  <si>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</si>
  <si>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</si>
  <si>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</si>
  <si>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</si>
  <si>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</si>
  <si>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</si>
  <si>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</si>
  <si>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</si>
  <si>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
  </si>
  <si>
    <t>E</t>
  </si>
  <si>
    <t>1.2.4</t>
  </si>
  <si>
    <t xml:space="preserve"> </t>
  </si>
  <si>
    <t>M</t>
  </si>
  <si>
    <t>1.8.5</t>
  </si>
  <si>
    <t>1.8.4</t>
  </si>
  <si>
    <t>E058-PB0850</t>
  </si>
  <si>
    <t>E058PB0850  Impartición de Justicia Administrativa</t>
  </si>
  <si>
    <t>E058-PB2039</t>
  </si>
  <si>
    <t>E058PB2039  Procuración de Justicia Administrativa</t>
  </si>
  <si>
    <t>E058-PB3155</t>
  </si>
  <si>
    <t>E058PB3155  Difusión y especialización jurisdiccional</t>
  </si>
  <si>
    <t>M005-GA1379</t>
  </si>
  <si>
    <t>M005GA1379 Administración del despacho de presidencia</t>
  </si>
  <si>
    <t>M006-GB1053</t>
  </si>
  <si>
    <t>M006GB1053 Administración de los Recursos Humanos, Materiales, financieros y de Servicios del TJA</t>
  </si>
  <si>
    <t>M007-GC1380</t>
  </si>
  <si>
    <t>M007GC1380 Atención a las solicitudes de acceso a la información pública</t>
  </si>
  <si>
    <t>O</t>
  </si>
  <si>
    <t>O009-GD1057</t>
  </si>
  <si>
    <t>O009GD1057 Operación del Órgano Interno de Control del Tribunal de Justicia Administrativa</t>
  </si>
  <si>
    <t>Tribunal de Justicia Administrativa del Estado de Guanajuato
Indicadores de Resultados
Del 01 de Enero al 30 de Septiembre de 2025</t>
  </si>
  <si>
    <t>Si</t>
  </si>
  <si>
    <t>Fin</t>
  </si>
  <si>
    <t>Contribuir a incrementar la certeza jurídica en el Estado de Guanajuato, mediante la impartición de Justicia Administrativa, garantizando el estado de derecho en la entidad.</t>
  </si>
  <si>
    <t>Índice de Gobierno Abierto</t>
  </si>
  <si>
    <t>Medición de apertura desde la perspectiva de gobierno (en una dimensión de transparencia como de participación ciudadana), siendo la unidad de análisis los sujetos obligados; y desde la perspectiva del ciudadano, las unidades de análisis fueron áreas de política lo cual incluyó a sujetos obligados de todos los estos (incluyendo municipios) y al ámbito federal.</t>
  </si>
  <si>
    <t>Índice</t>
  </si>
  <si>
    <t>Porcentaje de unidades económicas que identifican a los jueces y manifiestan que les generan confianza</t>
  </si>
  <si>
    <t>(Total de unidades económicas que tienen mucha o alguna confianza en los Jueces/ Total de unidades económicas que identifican a los Jueces)*100</t>
  </si>
  <si>
    <t>Total de unidades económicas que tienen mucha o alguna confianza en los Jueces/ Total de unidades económicas que identifican a los Jueces</t>
  </si>
  <si>
    <t>Porcentaje</t>
  </si>
  <si>
    <t>Índice de Estado de Derecho en Guanajuato</t>
  </si>
  <si>
    <t>Medición del grado de adhesión al Estado de Derecho, siendo la fuente de datos los que provienen de cuestionarios para expertos, encuestas a población general, y fuentes terciarias incluidas en el Índice</t>
  </si>
  <si>
    <t>Propósito</t>
  </si>
  <si>
    <t>Los particulares que son susceptibles de presentar controversias de carácter administrativo y fiscal frente a la administración pública, estatal y municipal, del Estado de Guanajuato, así como aquellos que, junto con servidores públicos, son vinculados o imputados por faltas administrativas graves, tienen garantizado su derecho a la resolución efectiva de los asuntos que sometan a la jurisdicción del Tribunal de Justicia Administrativa del Estado de Guanajuato.</t>
  </si>
  <si>
    <t>Porcentaje de sentencias del Tribunal modificadas o revocadas</t>
  </si>
  <si>
    <t>(Sentencias modificadas o revocadas/Sentencias notificadas)*100</t>
  </si>
  <si>
    <t>Mide el porcentaje de las sentencias emitidas por el Pleno y las Salas del Tribunal de Justicia Administrativa que son modificadas o revocadas, respecto al número total de sentencias notificadas a los justiciables; a efecto de monitorear su grado de confirmación, dando así seguimiento a la certeza jurídica que se otorga a los justiciables a través de dichas resoluciones jurisdiccionales.</t>
  </si>
  <si>
    <t>Componente</t>
  </si>
  <si>
    <t>Proceso y procedimiento jurisdiccional concluido.</t>
  </si>
  <si>
    <t>Porcentaje de recursos de reclamación concluidos.</t>
  </si>
  <si>
    <t>(Recursos de reclamación concluidos/Recursos de reclamación promovidos)*100</t>
  </si>
  <si>
    <t>Mide el porcentaje de recursos de reclamación concluidos en contraste con los promovidos en el periodo, a efecto de monitorear su atención</t>
  </si>
  <si>
    <t>Porcentaje de recursos de revisión concluidos.</t>
  </si>
  <si>
    <t>(Recursos de revisión concluidos/Recursos de revisión promovidos)*100</t>
  </si>
  <si>
    <t>Mide el porcentaje de recursos de revisión concluidos en contraste con los promovidos en el periodo, a efecto de monitorear su atención.</t>
  </si>
  <si>
    <t>Tasa de variación de expedientes resueltos.</t>
  </si>
  <si>
    <t>(Expedientes resueltos en el periodo actual/Expedientes resueltos en el periodo anterior-1)*100</t>
  </si>
  <si>
    <t>Mide la variación de expedientes resueltos en el periodo en contraste con aquellos resueltos en el que le antecede; a efecto de monitorear la atención al cúmulo de asuntos que se someten a la jurisdicción del Tribunal de Justicia Administrativa.</t>
  </si>
  <si>
    <t>Tasa</t>
  </si>
  <si>
    <t>Actividad</t>
  </si>
  <si>
    <t>Emisión de acuerdos de impulso procesal, de resoluciones a cargo del Tribunal dentro del procedimiento de responsabilidad administrativa por faltas graves o de particulares, de recursos de reclamación resueltos oportunamente por el Pleno, promoción de las excitativas de justicia, resoluciones emitidas por la vía del juicio sumario y, servicios de conciliación en materia administrativa y fiscal.</t>
  </si>
  <si>
    <t>Porcentaje de recursos de reclamación resueltos oportunamente por el pleno</t>
  </si>
  <si>
    <t>(Recursos de reclamación resueltos por el pleno en plazo legal/Recursos de reclamación sometidos consideración del Pleno)*100</t>
  </si>
  <si>
    <t>Mide la oportunidad en la emisión de las resoluciones de los recursos de reclamación por el Pleno del Tribunal de Justicia Administrativa dentro del plazo legal de 10 diez días siguientes a la recepción del proyecto elaborado por la persona titular de la magistratura ponente.</t>
  </si>
  <si>
    <t>Porcentaje de excitativas de justicia fundadas</t>
  </si>
  <si>
    <t>(Excitativas de justicia fundadas/Resoluciones jurisdiccionales emitidas)*100</t>
  </si>
  <si>
    <t>Mide el porcentaje de excitativas de justicia fundadas, a efecto de monitorear la oportunidad en la emisión de todas las resoluciones del TJA, así como de los proyectos de resoluciones que se presentan al Pleno, dentro de los plazos que establece la normativa aplicable, dando seguimiento a las inconformidades de los justiciables respecto a tales temporalidades.</t>
  </si>
  <si>
    <t xml:space="preserve">Tiempo promedio para la emisión de resoluciones a cargo del Tribunal de Justicia Administrativa dentro del procedimiento de responsabilidad administrativa por faltas graves o de particulares
</t>
  </si>
  <si>
    <t>(Sumatoria de tiempos para la resolución de cada procedimiento de responsabilidad administrativa a cargo del Tribunal por faltas graves o de particulares/Total de resoluciones de procedimientos de responsabilidad a cargo del Tribunal por faltas graves o de particulares)</t>
  </si>
  <si>
    <t>Mide el tiempo promedio en que la Sala Especializada del Tribunal emite sus resoluciones dentro del procedimiento de responsabilidad administrativa por faltas graves o de particulares, una vez cerrada la instrucción</t>
  </si>
  <si>
    <t>Días</t>
  </si>
  <si>
    <t>Tasa de variación de acuerdos de impulso procesal emitidos.</t>
  </si>
  <si>
    <t>(Acuerdos de impulso procesal emitidos en el periodo actual/Acuerdos de impulso procesal emitidos en el periodo anterior-1)*100</t>
  </si>
  <si>
    <t>Mide la variación de los acuerdos de impulso procesal emitidos en el periodo en contraste con aquellos emitidos en el que le antecede, a efecto de monitorear la atención de las promociones que se presentan en la secuela procesal de los asuntos que se someten a la jurisdicción del Tribunal.</t>
  </si>
  <si>
    <t>Porcentaje de servicios de conciliación atendidos</t>
  </si>
  <si>
    <t>(Servicios atendidos/Servicios solicitados)*100</t>
  </si>
  <si>
    <t>Mediante este indicador se mide el porcentaje de los servicios de conciliación atendidos por la Unidad de Conciliación</t>
  </si>
  <si>
    <t>Tasa de variación de los días promedio en que se emiten las resoluciones del juicio sumario.</t>
  </si>
  <si>
    <t>(Días promedio periodo actual/Días promedio periodo anterior-1)*100</t>
  </si>
  <si>
    <t>Mide la variación de los días promedio en que se emiten las resoluciones del juicio sumario en el periodo actual, en contraste con los días promedio en que se emitieron en el periodo anterior, a efecto de monitorear los días en que se emiten las resoluciones mediante esta vía.</t>
  </si>
  <si>
    <t>Atención y patrocinio jurídico en materia administrativa y fiscal otorgado.</t>
  </si>
  <si>
    <t>Porcentaje de asesorías en materia Administrativa y Fiscal atendidas</t>
  </si>
  <si>
    <t>(Asesorías atendidas/Asesorías solicitadas)*100</t>
  </si>
  <si>
    <t>Mediante este indicador se mide el porcentaje de asesorías en materia Administrativa y Fiscal atendidas por la Unidad de Defensoría de Oficio.</t>
  </si>
  <si>
    <t>Porcentaje de gestiones administrativas y fiscales realizadas por la unidad de defensoría de oficio</t>
  </si>
  <si>
    <t>(Gestiones realizadas en el ejercicio/Gestiones solicitadas en el ejercicio)*100</t>
  </si>
  <si>
    <t>Mediante este indicador se verifica el cumplimiento de esta actividad y las cargas de trabajo en este rubro</t>
  </si>
  <si>
    <t>Porcentaje de sentencias favorables</t>
  </si>
  <si>
    <t>(Sentencias favorables/Sentencias notificadas)*100</t>
  </si>
  <si>
    <t>A través de este indicador se mide el porcentaje de sentencias favorables de los procesos o impugnaciones del ejercicio</t>
  </si>
  <si>
    <t>Calificación promedio de satisfacción de usuarios de la unidad de defensoría de oficio</t>
  </si>
  <si>
    <t>(Puntaje total obtenido/Total de usuarios encuestados)</t>
  </si>
  <si>
    <t>Cuantifica la percepción de los usuarios sobre la prestación del servicio con base en una escala donde 1 es nada satisfecho y 5 altamente satisfecho</t>
  </si>
  <si>
    <t>Puntaje</t>
  </si>
  <si>
    <t>Promoción de demandas de las Unidades de Defensoría de Oficio ante el Tribunal de Justicia Administrativa del Estado de Guanajuato o Juzgados Administrativos Municipales.</t>
  </si>
  <si>
    <t>Porcentaje de demandas promovidas ante el Tribunal o los Juzgados Administrativos Municipales por la Unidad de Defensoría de Oficio.</t>
  </si>
  <si>
    <t>(Demandas interpuestas por la Unidad de Defensoría de Oficio/Asesorías de primera vez otorgadas por la Unidad de Defensoría de Oficio)*100</t>
  </si>
  <si>
    <t>Mediante este indicador se mide la proporción de las demandas promovidas ante el Tribunal o los juzgados administrativos municipales por la Unidad de Defensoría de Oficio, en relación con el numero de asesorias de primera vez que otorgan, en el ejercicio.</t>
  </si>
  <si>
    <t>Maestría, Especialidad, Diplomado y productos de contenido especializado en materia de justicia administrativa terminado</t>
  </si>
  <si>
    <t>Porcentaje de productos de contenido especializado generados</t>
  </si>
  <si>
    <t>(Productos de contenido especializado generado en el periodo/Productos de contenido especializado programado en el periodo)*100</t>
  </si>
  <si>
    <t>Mide el porcentaje de producción de contenido especializado generado, respecto al programado por el Instituto de la Justicia Administrativa del Tribunal de Justicia Administrativa del Estado de Guanajuato, en un mismo periodo.</t>
  </si>
  <si>
    <t>Porcentaje de eficiencia terminal de los programas académicos del Instituto de la Justicia Administrativa</t>
  </si>
  <si>
    <t>(Total de alumnos egresados/Total de alumnos inscritos)*100</t>
  </si>
  <si>
    <t>Mide el porcentaje de alumnos egresados respecto de los inscritos en los programas académicos del IJA en un mismo ciclo escolar; refleja la eficacia del proceso formativo a través del cumplimiento del programa educativo</t>
  </si>
  <si>
    <t>Promoción y difusión del contenido especializado en materia de Justicia Administrativa.</t>
  </si>
  <si>
    <t>Tasa de variación de audiencia del contenido WEB del TJA</t>
  </si>
  <si>
    <t>(Cantidad de páginas vistas en el portal web del TJA en el periodo actual/Cantidad de páginas vistas en el portal web del TJA en el periodo anterior-1)*100</t>
  </si>
  <si>
    <t>Mide la variación de visitas al contenido web del Tribunal de Justicia Administrativa entre dos periodos</t>
  </si>
  <si>
    <t>Tasa de variación de difusión en redes sociales del Tribunal de Justicia Administrativa</t>
  </si>
  <si>
    <t>(Alcance en redes sociales en el periodo actual/Alcance en redes sociales en el periodo anterior-1)*100</t>
  </si>
  <si>
    <t>Mide la variación en el alcance de las publicaciones en las redes sociales del Tribunal de Justicia Administrativa entre dos periodos</t>
  </si>
  <si>
    <t>Actividades estratégicas para el cumplimiento de los objetivos institucionales realizadas (TJA)</t>
  </si>
  <si>
    <t>Porcentaje de Avance Físico del Proceso/Proyecto</t>
  </si>
  <si>
    <t>Porcentaje de avance físico ejercido / Porcentaje de avance físico programado</t>
  </si>
  <si>
    <t>Porcentaje de Avance Físico alcanzado por el proceso/proyecto durante la fase de ejecución/Porcentaje de Avance Físico establecido en la fase de Programación para el proceso/proyecto</t>
  </si>
  <si>
    <t>Servicios de apoyo administrativo para el desarrollo de las actividades institucionales otorgado (TJA)</t>
  </si>
  <si>
    <t>Servicios de soporte para el desarrollo de las actividades institucionales otorgados (TJA)</t>
  </si>
  <si>
    <t>Servicios de apoyo a la función pública por Órganos Internos de Control otorgados (TJA)</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</si>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</sst>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_-* #,##0_-;\-* #,##0_-;_-* &quot;-&quot;??_-;_-@_-"/>
  </numFmts>
  <fonts count="13" x14ac:knownFonts="1">
    <font>
      <sz val="8"/>
      <color theme="1"/>
      <name val="Arial"/>
      <family val="2"/>
    </font>
    <font>
      <sz val="10"/>
      <name val="Arial"/>
      <family val="2"/>
    </font>
    <font>
      <sz val="11"/>
      <color indexed="8"/>
      <name val="Calibri"/>
      <family val="2"/>
    </font>
    <font>
      <sz val="11"/>
      <color theme="1"/>
      <name val="Calibri"/>
      <family val="2"/>
      <scheme val="minor"/>
    </font>
    <font>
      <sz val="9"/>
      <color theme="1"/>
      <name val="Arial"/>
      <family val="2"/>
    </font>
    <font>
      <sz val="8"/>
      <color theme="1"/>
      <name val="Arial"/>
      <family val="2"/>
    </font>
    <font>
      <sz val="7"/>
      <color theme="1"/>
      <name val="Arial"/>
      <family val="2"/>
    </font>
    <font>
      <sz val="7"/>
      <name val="Arial"/>
      <family val="2"/>
    </font>
    <font>
      <b/>
      <sz val="7"/>
      <color theme="1"/>
      <name val="Arial"/>
      <family val="2"/>
    </font>
    <font>
      <b/>
      <sz val="7"/>
      <name val="Arial"/>
      <family val="2"/>
    </font>
    <font>
      <sz val="7"/>
      <color rgb="FF333333"/>
      <name val="Arial"/>
      <family val="2"/>
    </font>
    <font>
      <b/>
      <sz val="7"/>
      <color theme="0"/>
      <name val="Arial"/>
      <family val="2"/>
    </font>
    <font>
      <b/>
      <sz val="7"/>
      <color theme="1"/>
      <name val="Arial Narrow"/>
      <family val="2"/>
    </font>
  </fonts>
  <fills count="8">
    <fill>
      <patternFill patternType="none"/>
    </fill>
    <fill>
      <patternFill patternType="gray125"/>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8">
    <xf numFmtId="0" fontId="0" fillId="0" borderId="0"/>
    <xf numFmtId="164"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43" fontId="5" fillId="0" borderId="0" applyFont="0" applyFill="0" applyBorder="0" applyAlignment="0" applyProtection="0"/>
  </cellStyleXfs>
  <cellXfs count="60">
    <xf numFmtId="0" fontId="0" fillId="0" borderId="0" xfId="0"/>
    <xf numFmtId="0" fontId="4"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7" fillId="0" borderId="7"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7" xfId="0" applyFont="1" applyBorder="1" applyAlignment="1" applyProtection="1">
      <alignment horizontal="center" vertical="center" wrapText="1"/>
      <protection locked="0"/>
    </xf>
    <xf numFmtId="0" fontId="8" fillId="0" borderId="7" xfId="0" applyFont="1" applyBorder="1" applyAlignment="1">
      <alignment horizontal="center" vertical="center"/>
    </xf>
    <xf numFmtId="0" fontId="8" fillId="0" borderId="7" xfId="0" applyFont="1" applyBorder="1" applyAlignment="1" applyProtection="1">
      <alignment horizontal="center" vertical="center" wrapText="1"/>
      <protection locked="0"/>
    </xf>
    <xf numFmtId="0" fontId="8" fillId="0" borderId="7" xfId="0" applyFont="1" applyBorder="1" applyAlignment="1" applyProtection="1">
      <alignment horizontal="right" vertical="center"/>
      <protection locked="0"/>
    </xf>
    <xf numFmtId="43" fontId="9" fillId="0" borderId="7" xfId="17" applyFont="1" applyBorder="1" applyAlignment="1" applyProtection="1">
      <alignment horizontal="right" vertical="center" wrapText="1"/>
      <protection locked="0"/>
    </xf>
    <xf numFmtId="2" fontId="8" fillId="0" borderId="7" xfId="0" applyNumberFormat="1" applyFont="1" applyBorder="1" applyAlignment="1" applyProtection="1">
      <alignment horizontal="right" vertical="center"/>
      <protection locked="0"/>
    </xf>
    <xf numFmtId="2" fontId="8" fillId="0" borderId="7" xfId="0" applyNumberFormat="1" applyFont="1" applyBorder="1" applyAlignment="1">
      <alignment horizontal="right" vertical="center"/>
    </xf>
    <xf numFmtId="0" fontId="8" fillId="0" borderId="7" xfId="0" applyFont="1" applyBorder="1" applyAlignment="1">
      <alignment horizontal="right" vertical="center"/>
    </xf>
    <xf numFmtId="0" fontId="9" fillId="6" borderId="5" xfId="8" applyFont="1" applyFill="1" applyBorder="1" applyAlignment="1" applyProtection="1">
      <alignment horizontal="center" vertical="center" wrapText="1"/>
      <protection locked="0"/>
    </xf>
    <xf numFmtId="0" fontId="9" fillId="6" borderId="6" xfId="8" applyFont="1" applyFill="1" applyBorder="1" applyAlignment="1" applyProtection="1">
      <alignment horizontal="center" vertical="center" wrapText="1"/>
      <protection locked="0"/>
    </xf>
    <xf numFmtId="0" fontId="9" fillId="6" borderId="3" xfId="8" applyFont="1" applyFill="1" applyBorder="1" applyAlignment="1" applyProtection="1">
      <alignment horizontal="center" vertical="center" wrapText="1"/>
      <protection locked="0"/>
    </xf>
    <xf numFmtId="0" fontId="6" fillId="0" borderId="0" xfId="0" applyFont="1" applyAlignment="1">
      <alignment vertical="center"/>
    </xf>
    <xf numFmtId="0" fontId="11" fillId="3" borderId="4" xfId="0" applyFont="1" applyFill="1" applyBorder="1" applyAlignment="1">
      <alignment horizontal="centerContinuous" vertical="center"/>
    </xf>
    <xf numFmtId="0" fontId="11" fillId="3" borderId="4" xfId="0" applyFont="1" applyFill="1" applyBorder="1" applyAlignment="1">
      <alignment horizontal="centerContinuous" vertical="center" wrapText="1"/>
    </xf>
    <xf numFmtId="0" fontId="11" fillId="4" borderId="4" xfId="8" applyFont="1" applyFill="1" applyBorder="1" applyAlignment="1" applyProtection="1">
      <alignment horizontal="centerContinuous" vertical="center" wrapText="1"/>
      <protection locked="0"/>
    </xf>
    <xf numFmtId="0" fontId="11" fillId="2" borderId="4" xfId="0" applyFont="1" applyFill="1" applyBorder="1" applyAlignment="1">
      <alignment horizontal="centerContinuous" vertical="center" wrapText="1"/>
    </xf>
    <xf numFmtId="0" fontId="11" fillId="5" borderId="4" xfId="0" applyFont="1" applyFill="1" applyBorder="1" applyAlignment="1">
      <alignment horizontal="centerContinuous" vertical="center" wrapText="1"/>
    </xf>
    <xf numFmtId="0" fontId="11" fillId="5" borderId="4" xfId="0" applyFont="1" applyFill="1" applyBorder="1" applyAlignment="1">
      <alignment horizontal="right" vertical="center" wrapText="1"/>
    </xf>
    <xf numFmtId="0" fontId="11" fillId="7" borderId="0" xfId="16" applyFont="1" applyFill="1" applyAlignment="1">
      <alignment horizontal="centerContinuous" vertical="center" wrapText="1"/>
    </xf>
    <xf numFmtId="0" fontId="11" fillId="3" borderId="2" xfId="0" applyFont="1" applyFill="1" applyBorder="1" applyAlignment="1">
      <alignment horizontal="center" vertical="center" wrapText="1"/>
    </xf>
    <xf numFmtId="4" fontId="11" fillId="4" borderId="2" xfId="16" applyNumberFormat="1" applyFont="1" applyFill="1" applyBorder="1" applyAlignment="1">
      <alignment horizontal="center" vertical="center" wrapText="1"/>
    </xf>
    <xf numFmtId="0" fontId="11" fillId="4" borderId="2" xfId="16"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5" borderId="2" xfId="16" applyFont="1" applyFill="1" applyBorder="1" applyAlignment="1">
      <alignment horizontal="center" vertical="center" wrapText="1"/>
    </xf>
    <xf numFmtId="0" fontId="11" fillId="7" borderId="3" xfId="16" applyFont="1" applyFill="1" applyBorder="1" applyAlignment="1">
      <alignment horizontal="center" vertical="center" wrapText="1"/>
    </xf>
    <xf numFmtId="0" fontId="11" fillId="7" borderId="2" xfId="16"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4" borderId="0" xfId="16" applyFont="1" applyFill="1" applyAlignment="1">
      <alignment horizontal="center" vertical="center" wrapText="1"/>
    </xf>
    <xf numFmtId="0" fontId="11" fillId="2" borderId="0" xfId="0" applyFont="1" applyFill="1" applyAlignment="1">
      <alignment horizontal="center" vertical="center" wrapText="1"/>
    </xf>
    <xf numFmtId="0" fontId="11" fillId="5" borderId="0" xfId="16" applyFont="1" applyFill="1" applyAlignment="1">
      <alignment horizontal="center" vertical="center" wrapText="1"/>
    </xf>
    <xf numFmtId="0" fontId="11" fillId="5" borderId="0" xfId="16" applyFont="1" applyFill="1" applyAlignment="1">
      <alignment horizontal="right" vertical="center" wrapText="1"/>
    </xf>
    <xf numFmtId="0" fontId="11" fillId="7" borderId="0" xfId="16" applyFont="1" applyFill="1" applyAlignment="1">
      <alignment horizontal="center" vertical="center" wrapText="1"/>
    </xf>
    <xf numFmtId="4" fontId="6" fillId="0" borderId="7" xfId="0" applyNumberFormat="1" applyFont="1" applyBorder="1" applyAlignment="1">
      <alignment horizontal="right" vertical="center"/>
    </xf>
    <xf numFmtId="165" fontId="6" fillId="0" borderId="7" xfId="17" applyNumberFormat="1" applyFont="1" applyBorder="1" applyAlignment="1" applyProtection="1">
      <alignment horizontal="center" vertical="center"/>
      <protection locked="0"/>
    </xf>
    <xf numFmtId="0" fontId="8" fillId="0" borderId="7" xfId="0" applyFont="1" applyBorder="1" applyAlignment="1">
      <alignment horizontal="center" vertical="center" wrapText="1"/>
    </xf>
    <xf numFmtId="4" fontId="8" fillId="0" borderId="7" xfId="0" applyNumberFormat="1" applyFont="1" applyBorder="1" applyAlignment="1">
      <alignment horizontal="right" vertical="center"/>
    </xf>
    <xf numFmtId="0" fontId="8" fillId="0" borderId="0" xfId="0" applyFont="1" applyAlignment="1">
      <alignment vertical="center"/>
    </xf>
    <xf numFmtId="0" fontId="8" fillId="0" borderId="7" xfId="0" applyFont="1" applyBorder="1" applyAlignment="1">
      <alignment vertical="center"/>
    </xf>
    <xf numFmtId="0" fontId="12" fillId="0" borderId="7" xfId="0" applyFont="1" applyBorder="1" applyAlignment="1">
      <alignment horizontal="justify" vertical="center" wrapText="1"/>
    </xf>
    <xf numFmtId="0" fontId="8" fillId="0" borderId="7" xfId="0" applyFont="1" applyBorder="1" applyAlignment="1" applyProtection="1">
      <alignment vertical="center"/>
      <protection locked="0"/>
    </xf>
    <xf numFmtId="0" fontId="6" fillId="0" borderId="4" xfId="0" applyFont="1" applyBorder="1" applyAlignment="1">
      <alignment vertical="center"/>
    </xf>
    <xf numFmtId="0" fontId="6" fillId="0" borderId="4" xfId="0" applyFont="1" applyBorder="1" applyAlignment="1">
      <alignment vertical="center" wrapText="1"/>
    </xf>
    <xf numFmtId="0" fontId="6" fillId="0" borderId="4" xfId="0" applyFont="1" applyBorder="1" applyAlignment="1">
      <alignment horizontal="right" vertical="center"/>
    </xf>
    <xf numFmtId="0" fontId="6" fillId="0" borderId="0" xfId="0" applyFont="1" applyAlignment="1">
      <alignment horizontal="left" vertical="center"/>
    </xf>
    <xf numFmtId="0" fontId="6" fillId="0" borderId="0" xfId="0" applyFont="1" applyAlignment="1" applyProtection="1">
      <alignment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vertical="center" wrapText="1"/>
      <protection locked="0"/>
    </xf>
    <xf numFmtId="0" fontId="10" fillId="0" borderId="0" xfId="0" applyFont="1" applyAlignment="1">
      <alignment horizontal="center" vertical="center" wrapText="1"/>
    </xf>
    <xf numFmtId="0" fontId="6" fillId="0" borderId="0" xfId="0" applyFont="1" applyAlignment="1">
      <alignment horizontal="center" vertical="center"/>
    </xf>
  </cellXfs>
  <cellStyles count="18">
    <cellStyle name="Euro" xfId="1" xr:uid="{00000000-0005-0000-0000-000000000000}"/>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illares 4" xfId="17" xr:uid="{ECBBB23A-162B-45F0-A8FE-3FDEF602DE2D}"/>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1"/>
  <sheetViews>
    <sheetView tabSelected="1" workbookViewId="0">
      <selection activeCell="I6" sqref="I6"/>
    </sheetView>
  </sheetViews>
  <sheetFormatPr baseColWidth="10" defaultColWidth="12" defaultRowHeight="9.6" x14ac:dyDescent="0.2"/>
  <cols>
    <col min="1" max="1" width="13.5703125" style="21" customWidth="1"/>
    <col min="2" max="2" width="12.5703125" style="55" customWidth="1"/>
    <col min="3" max="3" width="30.140625" style="57" customWidth="1"/>
    <col min="4" max="4" width="16.7109375" style="55" customWidth="1"/>
    <col min="5" max="5" width="14.28515625" style="55" customWidth="1"/>
    <col min="6" max="10" width="15.5703125" style="55" customWidth="1"/>
    <col min="11" max="12" width="12.28515625" style="55" customWidth="1"/>
    <col min="13" max="13" width="34.85546875" style="55" customWidth="1"/>
    <col min="14" max="14" width="25.5703125" style="55" customWidth="1"/>
    <col min="15" max="15" width="14.140625" style="55" customWidth="1"/>
    <col min="16" max="16" width="36.5703125" style="55" customWidth="1"/>
    <col min="17" max="17" width="30.42578125" style="55" customWidth="1"/>
    <col min="18" max="19" width="12" style="55"/>
    <col min="20" max="20" width="10.140625" style="56" customWidth="1"/>
    <col min="21" max="21" width="10.5703125" style="55" customWidth="1"/>
    <col min="22" max="22" width="11.85546875" style="55" customWidth="1"/>
    <col min="23" max="23" width="12.28515625" style="21" customWidth="1"/>
    <col min="24" max="16384" width="12" style="21"/>
  </cols>
  <sheetData>
    <row r="1" spans="1:23" ht="60" customHeight="1" x14ac:dyDescent="0.2">
      <c r="A1" s="18" t="s">
        <v>81</v>
      </c>
      <c r="B1" s="19"/>
      <c r="C1" s="19"/>
      <c r="D1" s="19"/>
      <c r="E1" s="19"/>
      <c r="F1" s="19"/>
      <c r="G1" s="19"/>
      <c r="H1" s="19"/>
      <c r="I1" s="19"/>
      <c r="J1" s="19"/>
      <c r="K1" s="19"/>
      <c r="L1" s="19"/>
      <c r="M1" s="19"/>
      <c r="N1" s="19"/>
      <c r="O1" s="19"/>
      <c r="P1" s="19"/>
      <c r="Q1" s="19"/>
      <c r="R1" s="19"/>
      <c r="S1" s="19"/>
      <c r="T1" s="19"/>
      <c r="U1" s="19"/>
      <c r="V1" s="19"/>
      <c r="W1" s="20"/>
    </row>
    <row r="2" spans="1:23" ht="28.5" customHeight="1" x14ac:dyDescent="0.2">
      <c r="A2" s="22" t="s">
        <v>0</v>
      </c>
      <c r="B2" s="22"/>
      <c r="C2" s="23"/>
      <c r="D2" s="22"/>
      <c r="E2" s="22"/>
      <c r="F2" s="24" t="s">
        <v>1</v>
      </c>
      <c r="G2" s="24"/>
      <c r="H2" s="24"/>
      <c r="I2" s="24"/>
      <c r="J2" s="24"/>
      <c r="K2" s="25" t="s">
        <v>2</v>
      </c>
      <c r="L2" s="25"/>
      <c r="M2" s="25"/>
      <c r="N2" s="26" t="s">
        <v>3</v>
      </c>
      <c r="O2" s="26"/>
      <c r="P2" s="26"/>
      <c r="Q2" s="26"/>
      <c r="R2" s="26"/>
      <c r="S2" s="26"/>
      <c r="T2" s="27"/>
      <c r="U2" s="28" t="s">
        <v>4</v>
      </c>
      <c r="V2" s="28"/>
      <c r="W2" s="28"/>
    </row>
    <row r="3" spans="1:23" s="59" customFormat="1" ht="54.75" customHeight="1" x14ac:dyDescent="0.2">
      <c r="A3" s="29" t="s">
        <v>5</v>
      </c>
      <c r="B3" s="29" t="s">
        <v>6</v>
      </c>
      <c r="C3" s="29" t="s">
        <v>7</v>
      </c>
      <c r="D3" s="29" t="s">
        <v>8</v>
      </c>
      <c r="E3" s="29" t="s">
        <v>9</v>
      </c>
      <c r="F3" s="30" t="s">
        <v>10</v>
      </c>
      <c r="G3" s="30" t="s">
        <v>11</v>
      </c>
      <c r="H3" s="30" t="s">
        <v>12</v>
      </c>
      <c r="I3" s="31" t="s">
        <v>13</v>
      </c>
      <c r="J3" s="31" t="s">
        <v>14</v>
      </c>
      <c r="K3" s="32" t="s">
        <v>15</v>
      </c>
      <c r="L3" s="32" t="s">
        <v>16</v>
      </c>
      <c r="M3" s="32" t="s">
        <v>17</v>
      </c>
      <c r="N3" s="33" t="s">
        <v>18</v>
      </c>
      <c r="O3" s="33" t="s">
        <v>19</v>
      </c>
      <c r="P3" s="33" t="s">
        <v>20</v>
      </c>
      <c r="Q3" s="33" t="s">
        <v>21</v>
      </c>
      <c r="R3" s="33" t="s">
        <v>22</v>
      </c>
      <c r="S3" s="33" t="s">
        <v>23</v>
      </c>
      <c r="T3" s="33" t="s">
        <v>24</v>
      </c>
      <c r="U3" s="34" t="s">
        <v>25</v>
      </c>
      <c r="V3" s="35" t="s">
        <v>26</v>
      </c>
      <c r="W3" s="35" t="s">
        <v>27</v>
      </c>
    </row>
    <row r="4" spans="1:23" ht="15" customHeight="1" x14ac:dyDescent="0.2">
      <c r="A4" s="36">
        <v>1</v>
      </c>
      <c r="B4" s="37">
        <v>2</v>
      </c>
      <c r="C4" s="36">
        <v>3</v>
      </c>
      <c r="D4" s="36">
        <v>4</v>
      </c>
      <c r="E4" s="36">
        <v>5</v>
      </c>
      <c r="F4" s="38">
        <v>6</v>
      </c>
      <c r="G4" s="38">
        <v>7</v>
      </c>
      <c r="H4" s="38">
        <v>8</v>
      </c>
      <c r="I4" s="38">
        <v>9</v>
      </c>
      <c r="J4" s="38">
        <v>10</v>
      </c>
      <c r="K4" s="39">
        <v>11</v>
      </c>
      <c r="L4" s="39">
        <v>12</v>
      </c>
      <c r="M4" s="39">
        <v>13</v>
      </c>
      <c r="N4" s="40">
        <v>14</v>
      </c>
      <c r="O4" s="40">
        <v>15</v>
      </c>
      <c r="P4" s="40">
        <v>16</v>
      </c>
      <c r="Q4" s="40">
        <v>17</v>
      </c>
      <c r="R4" s="40">
        <v>18</v>
      </c>
      <c r="S4" s="40">
        <v>19</v>
      </c>
      <c r="T4" s="41">
        <v>20</v>
      </c>
      <c r="U4" s="42">
        <v>21</v>
      </c>
      <c r="V4" s="42">
        <v>22</v>
      </c>
      <c r="W4" s="42">
        <v>23</v>
      </c>
    </row>
    <row r="5" spans="1:23" ht="105.6" x14ac:dyDescent="0.2">
      <c r="A5" s="5" t="s">
        <v>60</v>
      </c>
      <c r="B5" s="5" t="s">
        <v>66</v>
      </c>
      <c r="C5" s="6" t="s">
        <v>67</v>
      </c>
      <c r="D5" s="5" t="s">
        <v>61</v>
      </c>
      <c r="E5" s="5">
        <v>21114</v>
      </c>
      <c r="F5" s="43">
        <v>239272393.41000003</v>
      </c>
      <c r="G5" s="43">
        <v>243094469.28999999</v>
      </c>
      <c r="H5" s="43">
        <v>148349638.02999997</v>
      </c>
      <c r="I5" s="43">
        <v>148349638.02999997</v>
      </c>
      <c r="J5" s="43">
        <v>148349638.02999997</v>
      </c>
      <c r="K5" s="5" t="s">
        <v>82</v>
      </c>
      <c r="L5" s="5" t="s">
        <v>83</v>
      </c>
      <c r="M5" s="6" t="s">
        <v>84</v>
      </c>
      <c r="N5" s="5" t="s">
        <v>85</v>
      </c>
      <c r="O5" s="5" t="s">
        <v>83</v>
      </c>
      <c r="P5" s="7" t="s">
        <v>86</v>
      </c>
      <c r="Q5" s="7" t="s">
        <v>86</v>
      </c>
      <c r="R5" s="8">
        <v>0.48</v>
      </c>
      <c r="S5" s="9">
        <v>0</v>
      </c>
      <c r="T5" s="13">
        <v>0.56000000000000005</v>
      </c>
      <c r="U5" s="9">
        <v>0.56000000000000005</v>
      </c>
      <c r="V5" s="9">
        <v>0</v>
      </c>
      <c r="W5" s="5" t="s">
        <v>87</v>
      </c>
    </row>
    <row r="6" spans="1:23" ht="48" x14ac:dyDescent="0.2">
      <c r="A6" s="5" t="s">
        <v>60</v>
      </c>
      <c r="B6" s="5" t="s">
        <v>66</v>
      </c>
      <c r="C6" s="6" t="s">
        <v>67</v>
      </c>
      <c r="D6" s="5" t="s">
        <v>61</v>
      </c>
      <c r="E6" s="5">
        <v>21114</v>
      </c>
      <c r="F6" s="43">
        <v>239272393.41000003</v>
      </c>
      <c r="G6" s="43">
        <v>243094469.28999999</v>
      </c>
      <c r="H6" s="43">
        <v>148349638.02999997</v>
      </c>
      <c r="I6" s="43">
        <v>148349638.02999997</v>
      </c>
      <c r="J6" s="43">
        <v>148349638.02999997</v>
      </c>
      <c r="K6" s="5" t="s">
        <v>82</v>
      </c>
      <c r="L6" s="5" t="s">
        <v>83</v>
      </c>
      <c r="M6" s="6" t="s">
        <v>84</v>
      </c>
      <c r="N6" s="6" t="s">
        <v>88</v>
      </c>
      <c r="O6" s="5" t="s">
        <v>83</v>
      </c>
      <c r="P6" s="7" t="s">
        <v>89</v>
      </c>
      <c r="Q6" s="10" t="s">
        <v>90</v>
      </c>
      <c r="R6" s="8">
        <v>58.98</v>
      </c>
      <c r="S6" s="9">
        <v>0</v>
      </c>
      <c r="T6" s="14">
        <v>58.62</v>
      </c>
      <c r="U6" s="44">
        <v>35798</v>
      </c>
      <c r="V6" s="44">
        <v>61070</v>
      </c>
      <c r="W6" s="5" t="s">
        <v>91</v>
      </c>
    </row>
    <row r="7" spans="1:23" ht="67.2" x14ac:dyDescent="0.2">
      <c r="A7" s="5" t="s">
        <v>60</v>
      </c>
      <c r="B7" s="5" t="s">
        <v>66</v>
      </c>
      <c r="C7" s="6" t="s">
        <v>67</v>
      </c>
      <c r="D7" s="5" t="s">
        <v>61</v>
      </c>
      <c r="E7" s="5">
        <v>21114</v>
      </c>
      <c r="F7" s="43">
        <v>239272393.41000003</v>
      </c>
      <c r="G7" s="43">
        <v>243094469.28999999</v>
      </c>
      <c r="H7" s="43">
        <v>148349638.02999997</v>
      </c>
      <c r="I7" s="43">
        <v>148349638.02999997</v>
      </c>
      <c r="J7" s="43">
        <v>148349638.02999997</v>
      </c>
      <c r="K7" s="5" t="s">
        <v>82</v>
      </c>
      <c r="L7" s="5" t="s">
        <v>83</v>
      </c>
      <c r="M7" s="6" t="s">
        <v>84</v>
      </c>
      <c r="N7" s="58" t="s">
        <v>92</v>
      </c>
      <c r="O7" s="5" t="s">
        <v>83</v>
      </c>
      <c r="P7" s="7" t="s">
        <v>93</v>
      </c>
      <c r="Q7" s="7" t="s">
        <v>93</v>
      </c>
      <c r="R7" s="8">
        <v>0.47</v>
      </c>
      <c r="S7" s="9">
        <v>0</v>
      </c>
      <c r="T7" s="13">
        <v>0.47</v>
      </c>
      <c r="U7" s="9">
        <v>0.47</v>
      </c>
      <c r="V7" s="9">
        <v>0</v>
      </c>
      <c r="W7" s="5" t="s">
        <v>87</v>
      </c>
    </row>
    <row r="8" spans="1:23" s="47" customFormat="1" x14ac:dyDescent="0.2">
      <c r="A8" s="11" t="s">
        <v>59</v>
      </c>
      <c r="B8" s="11"/>
      <c r="C8" s="45"/>
      <c r="D8" s="11"/>
      <c r="E8" s="11">
        <v>21114</v>
      </c>
      <c r="F8" s="46">
        <v>239272393.41000003</v>
      </c>
      <c r="G8" s="46">
        <v>243094469.28999999</v>
      </c>
      <c r="H8" s="46">
        <v>148349638.02999997</v>
      </c>
      <c r="I8" s="46">
        <v>148349638.02999997</v>
      </c>
      <c r="J8" s="46">
        <v>148349638.02999997</v>
      </c>
      <c r="K8" s="11"/>
      <c r="L8" s="11"/>
      <c r="M8" s="11"/>
      <c r="N8" s="11"/>
      <c r="O8" s="11"/>
      <c r="P8" s="12"/>
      <c r="Q8" s="12"/>
      <c r="R8" s="8"/>
      <c r="S8" s="8"/>
      <c r="T8" s="13"/>
      <c r="U8" s="8"/>
      <c r="V8" s="8"/>
      <c r="W8" s="11"/>
    </row>
    <row r="9" spans="1:23" ht="118.8" customHeight="1" x14ac:dyDescent="0.2">
      <c r="A9" s="5" t="s">
        <v>60</v>
      </c>
      <c r="B9" s="5" t="s">
        <v>66</v>
      </c>
      <c r="C9" s="6" t="s">
        <v>67</v>
      </c>
      <c r="D9" s="5" t="s">
        <v>61</v>
      </c>
      <c r="E9" s="5" t="s">
        <v>62</v>
      </c>
      <c r="F9" s="43">
        <v>148337970.17999998</v>
      </c>
      <c r="G9" s="43">
        <v>141360459.97</v>
      </c>
      <c r="H9" s="43">
        <v>91050927.829999968</v>
      </c>
      <c r="I9" s="43">
        <v>91050927.829999968</v>
      </c>
      <c r="J9" s="43">
        <v>91050927.829999968</v>
      </c>
      <c r="K9" s="5" t="s">
        <v>82</v>
      </c>
      <c r="L9" s="5" t="s">
        <v>94</v>
      </c>
      <c r="M9" s="6" t="s">
        <v>95</v>
      </c>
      <c r="N9" s="6" t="s">
        <v>96</v>
      </c>
      <c r="O9" s="5" t="s">
        <v>94</v>
      </c>
      <c r="P9" s="10" t="s">
        <v>97</v>
      </c>
      <c r="Q9" s="10" t="s">
        <v>98</v>
      </c>
      <c r="R9" s="8">
        <v>4</v>
      </c>
      <c r="S9" s="9">
        <v>0</v>
      </c>
      <c r="T9" s="15">
        <f>(U9/V9)*100</f>
        <v>2.3276983094928481</v>
      </c>
      <c r="U9" s="9">
        <f>48+74+57</f>
        <v>179</v>
      </c>
      <c r="V9" s="9">
        <f>2562+2506+2622</f>
        <v>7690</v>
      </c>
      <c r="W9" s="5" t="s">
        <v>91</v>
      </c>
    </row>
    <row r="10" spans="1:23" ht="38.4" x14ac:dyDescent="0.2">
      <c r="A10" s="5" t="s">
        <v>60</v>
      </c>
      <c r="B10" s="5" t="s">
        <v>66</v>
      </c>
      <c r="C10" s="6" t="s">
        <v>67</v>
      </c>
      <c r="D10" s="5" t="s">
        <v>61</v>
      </c>
      <c r="E10" s="5" t="s">
        <v>62</v>
      </c>
      <c r="F10" s="43">
        <v>148337970.17999998</v>
      </c>
      <c r="G10" s="43">
        <v>141360459.97</v>
      </c>
      <c r="H10" s="43">
        <v>91050927.829999968</v>
      </c>
      <c r="I10" s="43">
        <v>91050927.829999968</v>
      </c>
      <c r="J10" s="43">
        <v>91050927.829999968</v>
      </c>
      <c r="K10" s="5" t="s">
        <v>82</v>
      </c>
      <c r="L10" s="5" t="s">
        <v>99</v>
      </c>
      <c r="M10" s="5" t="s">
        <v>100</v>
      </c>
      <c r="N10" s="6" t="s">
        <v>101</v>
      </c>
      <c r="O10" s="5" t="s">
        <v>99</v>
      </c>
      <c r="P10" s="10" t="s">
        <v>102</v>
      </c>
      <c r="Q10" s="10" t="s">
        <v>103</v>
      </c>
      <c r="R10" s="8">
        <v>90.09</v>
      </c>
      <c r="S10" s="9">
        <v>0</v>
      </c>
      <c r="T10" s="15">
        <f>(U10/V10)*100</f>
        <v>99.499060738885419</v>
      </c>
      <c r="U10" s="9">
        <f>404+610+575</f>
        <v>1589</v>
      </c>
      <c r="V10" s="9">
        <f>535+634+428</f>
        <v>1597</v>
      </c>
      <c r="W10" s="5" t="s">
        <v>91</v>
      </c>
    </row>
    <row r="11" spans="1:23" ht="38.4" x14ac:dyDescent="0.2">
      <c r="A11" s="5" t="s">
        <v>60</v>
      </c>
      <c r="B11" s="5" t="s">
        <v>66</v>
      </c>
      <c r="C11" s="6" t="s">
        <v>67</v>
      </c>
      <c r="D11" s="5" t="s">
        <v>61</v>
      </c>
      <c r="E11" s="5" t="s">
        <v>62</v>
      </c>
      <c r="F11" s="43">
        <v>148337970.17999998</v>
      </c>
      <c r="G11" s="43">
        <v>141360459.97</v>
      </c>
      <c r="H11" s="43">
        <v>91050927.829999968</v>
      </c>
      <c r="I11" s="43">
        <v>91050927.829999968</v>
      </c>
      <c r="J11" s="43">
        <v>91050927.829999968</v>
      </c>
      <c r="K11" s="5" t="s">
        <v>82</v>
      </c>
      <c r="L11" s="5" t="s">
        <v>99</v>
      </c>
      <c r="M11" s="5" t="s">
        <v>100</v>
      </c>
      <c r="N11" s="6" t="s">
        <v>104</v>
      </c>
      <c r="O11" s="5" t="s">
        <v>99</v>
      </c>
      <c r="P11" s="10" t="s">
        <v>105</v>
      </c>
      <c r="Q11" s="10" t="s">
        <v>106</v>
      </c>
      <c r="R11" s="8">
        <v>75.099999999999994</v>
      </c>
      <c r="S11" s="9">
        <v>0</v>
      </c>
      <c r="T11" s="15">
        <f>(U11/V11)*100</f>
        <v>78.237547892720301</v>
      </c>
      <c r="U11" s="9">
        <f>251+273+497</f>
        <v>1021</v>
      </c>
      <c r="V11" s="9">
        <f>306+468+531</f>
        <v>1305</v>
      </c>
      <c r="W11" s="5" t="s">
        <v>91</v>
      </c>
    </row>
    <row r="12" spans="1:23" ht="67.2" x14ac:dyDescent="0.2">
      <c r="A12" s="5" t="s">
        <v>60</v>
      </c>
      <c r="B12" s="5" t="s">
        <v>66</v>
      </c>
      <c r="C12" s="6" t="s">
        <v>67</v>
      </c>
      <c r="D12" s="5" t="s">
        <v>61</v>
      </c>
      <c r="E12" s="5" t="s">
        <v>62</v>
      </c>
      <c r="F12" s="43">
        <v>148337970.17999998</v>
      </c>
      <c r="G12" s="43">
        <v>141360459.97</v>
      </c>
      <c r="H12" s="43">
        <v>91050927.829999968</v>
      </c>
      <c r="I12" s="43">
        <v>91050927.829999968</v>
      </c>
      <c r="J12" s="43">
        <v>91050927.829999968</v>
      </c>
      <c r="K12" s="5" t="s">
        <v>82</v>
      </c>
      <c r="L12" s="5" t="s">
        <v>99</v>
      </c>
      <c r="M12" s="5" t="s">
        <v>100</v>
      </c>
      <c r="N12" s="6" t="s">
        <v>107</v>
      </c>
      <c r="O12" s="5" t="s">
        <v>99</v>
      </c>
      <c r="P12" s="10" t="s">
        <v>108</v>
      </c>
      <c r="Q12" s="10" t="s">
        <v>109</v>
      </c>
      <c r="R12" s="8">
        <v>10</v>
      </c>
      <c r="S12" s="9">
        <v>0</v>
      </c>
      <c r="T12" s="16">
        <f>(U12/V12-1)*100</f>
        <v>10.298876832286318</v>
      </c>
      <c r="U12" s="9">
        <f>2091+1878+1825</f>
        <v>5794</v>
      </c>
      <c r="V12" s="9">
        <f>1489+1854+1910</f>
        <v>5253</v>
      </c>
      <c r="W12" s="5" t="s">
        <v>110</v>
      </c>
    </row>
    <row r="13" spans="1:23" ht="105.6" x14ac:dyDescent="0.2">
      <c r="A13" s="5" t="s">
        <v>60</v>
      </c>
      <c r="B13" s="5" t="s">
        <v>66</v>
      </c>
      <c r="C13" s="6" t="s">
        <v>67</v>
      </c>
      <c r="D13" s="5" t="s">
        <v>61</v>
      </c>
      <c r="E13" s="5" t="s">
        <v>62</v>
      </c>
      <c r="F13" s="43">
        <v>148337970.17999998</v>
      </c>
      <c r="G13" s="43">
        <v>141360459.97</v>
      </c>
      <c r="H13" s="43">
        <v>91050927.829999968</v>
      </c>
      <c r="I13" s="43">
        <v>91050927.829999968</v>
      </c>
      <c r="J13" s="43">
        <v>91050927.829999968</v>
      </c>
      <c r="K13" s="5" t="s">
        <v>82</v>
      </c>
      <c r="L13" s="5" t="s">
        <v>111</v>
      </c>
      <c r="M13" s="6" t="s">
        <v>112</v>
      </c>
      <c r="N13" s="6" t="s">
        <v>113</v>
      </c>
      <c r="O13" s="5" t="s">
        <v>111</v>
      </c>
      <c r="P13" s="10" t="s">
        <v>114</v>
      </c>
      <c r="Q13" s="10" t="s">
        <v>115</v>
      </c>
      <c r="R13" s="8">
        <v>99.84</v>
      </c>
      <c r="S13" s="9">
        <v>0</v>
      </c>
      <c r="T13" s="16">
        <f>(U13/V13)*100</f>
        <v>98.74338624338624</v>
      </c>
      <c r="U13" s="9">
        <f>359+569+565</f>
        <v>1493</v>
      </c>
      <c r="V13" s="9">
        <f>378+569+565</f>
        <v>1512</v>
      </c>
      <c r="W13" s="5" t="s">
        <v>91</v>
      </c>
    </row>
    <row r="14" spans="1:23" ht="105.6" x14ac:dyDescent="0.2">
      <c r="A14" s="5" t="s">
        <v>60</v>
      </c>
      <c r="B14" s="5" t="s">
        <v>66</v>
      </c>
      <c r="C14" s="6" t="s">
        <v>67</v>
      </c>
      <c r="D14" s="5" t="s">
        <v>61</v>
      </c>
      <c r="E14" s="5" t="s">
        <v>62</v>
      </c>
      <c r="F14" s="43">
        <v>148337970.17999998</v>
      </c>
      <c r="G14" s="43">
        <v>141360459.97</v>
      </c>
      <c r="H14" s="43">
        <v>91050927.829999968</v>
      </c>
      <c r="I14" s="43">
        <v>91050927.829999968</v>
      </c>
      <c r="J14" s="43">
        <v>91050927.829999968</v>
      </c>
      <c r="K14" s="5" t="s">
        <v>82</v>
      </c>
      <c r="L14" s="5" t="s">
        <v>111</v>
      </c>
      <c r="M14" s="6" t="s">
        <v>112</v>
      </c>
      <c r="N14" s="6" t="s">
        <v>116</v>
      </c>
      <c r="O14" s="5" t="s">
        <v>111</v>
      </c>
      <c r="P14" s="10" t="s">
        <v>117</v>
      </c>
      <c r="Q14" s="10" t="s">
        <v>118</v>
      </c>
      <c r="R14" s="8">
        <v>0</v>
      </c>
      <c r="S14" s="9">
        <v>0</v>
      </c>
      <c r="T14" s="16">
        <f>(U14/V14)*100</f>
        <v>0</v>
      </c>
      <c r="U14" s="9">
        <v>0</v>
      </c>
      <c r="V14" s="9">
        <f>2524+2487+2581</f>
        <v>7592</v>
      </c>
      <c r="W14" s="5" t="s">
        <v>91</v>
      </c>
    </row>
    <row r="15" spans="1:23" ht="105.6" x14ac:dyDescent="0.2">
      <c r="A15" s="5" t="s">
        <v>60</v>
      </c>
      <c r="B15" s="5" t="s">
        <v>66</v>
      </c>
      <c r="C15" s="6" t="s">
        <v>67</v>
      </c>
      <c r="D15" s="5" t="s">
        <v>61</v>
      </c>
      <c r="E15" s="5" t="s">
        <v>62</v>
      </c>
      <c r="F15" s="43">
        <v>148337970.17999998</v>
      </c>
      <c r="G15" s="43">
        <v>141360459.97</v>
      </c>
      <c r="H15" s="43">
        <v>91050927.829999968</v>
      </c>
      <c r="I15" s="43">
        <v>91050927.829999968</v>
      </c>
      <c r="J15" s="43">
        <v>91050927.829999968</v>
      </c>
      <c r="K15" s="5" t="s">
        <v>82</v>
      </c>
      <c r="L15" s="5" t="s">
        <v>111</v>
      </c>
      <c r="M15" s="6" t="s">
        <v>112</v>
      </c>
      <c r="N15" s="6" t="s">
        <v>119</v>
      </c>
      <c r="O15" s="5" t="s">
        <v>111</v>
      </c>
      <c r="P15" s="10" t="s">
        <v>120</v>
      </c>
      <c r="Q15" s="10" t="s">
        <v>121</v>
      </c>
      <c r="R15" s="8">
        <v>30</v>
      </c>
      <c r="S15" s="9">
        <v>0</v>
      </c>
      <c r="T15" s="16">
        <f>(U15/V15)</f>
        <v>31.258620689655171</v>
      </c>
      <c r="U15" s="9">
        <f>763+641+409</f>
        <v>1813</v>
      </c>
      <c r="V15" s="9">
        <f>31+14+13</f>
        <v>58</v>
      </c>
      <c r="W15" s="5" t="s">
        <v>122</v>
      </c>
    </row>
    <row r="16" spans="1:23" ht="105.6" x14ac:dyDescent="0.2">
      <c r="A16" s="5" t="s">
        <v>60</v>
      </c>
      <c r="B16" s="5" t="s">
        <v>66</v>
      </c>
      <c r="C16" s="6" t="s">
        <v>67</v>
      </c>
      <c r="D16" s="5" t="s">
        <v>61</v>
      </c>
      <c r="E16" s="5" t="s">
        <v>62</v>
      </c>
      <c r="F16" s="43">
        <v>148337970.17999998</v>
      </c>
      <c r="G16" s="43">
        <v>141360459.97</v>
      </c>
      <c r="H16" s="43">
        <v>91050927.829999968</v>
      </c>
      <c r="I16" s="43">
        <v>91050927.829999968</v>
      </c>
      <c r="J16" s="43">
        <v>91050927.829999968</v>
      </c>
      <c r="K16" s="5" t="s">
        <v>82</v>
      </c>
      <c r="L16" s="5" t="s">
        <v>111</v>
      </c>
      <c r="M16" s="6" t="s">
        <v>112</v>
      </c>
      <c r="N16" s="6" t="s">
        <v>123</v>
      </c>
      <c r="O16" s="5" t="s">
        <v>111</v>
      </c>
      <c r="P16" s="10" t="s">
        <v>124</v>
      </c>
      <c r="Q16" s="10" t="s">
        <v>125</v>
      </c>
      <c r="R16" s="8">
        <v>10</v>
      </c>
      <c r="S16" s="9">
        <v>0</v>
      </c>
      <c r="T16" s="16">
        <f>(U16/V16-1)*100</f>
        <v>1.8973127855649308</v>
      </c>
      <c r="U16" s="9">
        <f>4157+4358+4643</f>
        <v>13158</v>
      </c>
      <c r="V16" s="9">
        <f>3868+5105+3940</f>
        <v>12913</v>
      </c>
      <c r="W16" s="5" t="s">
        <v>110</v>
      </c>
    </row>
    <row r="17" spans="1:23" ht="105.6" x14ac:dyDescent="0.2">
      <c r="A17" s="5" t="s">
        <v>60</v>
      </c>
      <c r="B17" s="5" t="s">
        <v>66</v>
      </c>
      <c r="C17" s="6" t="s">
        <v>67</v>
      </c>
      <c r="D17" s="5" t="s">
        <v>61</v>
      </c>
      <c r="E17" s="5" t="s">
        <v>62</v>
      </c>
      <c r="F17" s="43">
        <v>148337970.17999998</v>
      </c>
      <c r="G17" s="43">
        <v>141360459.97</v>
      </c>
      <c r="H17" s="43">
        <v>91050927.829999968</v>
      </c>
      <c r="I17" s="43">
        <v>91050927.829999968</v>
      </c>
      <c r="J17" s="43">
        <v>91050927.829999968</v>
      </c>
      <c r="K17" s="5" t="s">
        <v>82</v>
      </c>
      <c r="L17" s="5" t="s">
        <v>111</v>
      </c>
      <c r="M17" s="6" t="s">
        <v>112</v>
      </c>
      <c r="N17" s="6" t="s">
        <v>126</v>
      </c>
      <c r="O17" s="5" t="s">
        <v>111</v>
      </c>
      <c r="P17" s="10" t="s">
        <v>127</v>
      </c>
      <c r="Q17" s="10" t="s">
        <v>128</v>
      </c>
      <c r="R17" s="8">
        <v>100</v>
      </c>
      <c r="S17" s="9">
        <v>0</v>
      </c>
      <c r="T17" s="16">
        <f>(U17/V17)*100</f>
        <v>100</v>
      </c>
      <c r="U17" s="9">
        <f>27+24+19</f>
        <v>70</v>
      </c>
      <c r="V17" s="9">
        <f>27+24+19</f>
        <v>70</v>
      </c>
      <c r="W17" s="5" t="s">
        <v>91</v>
      </c>
    </row>
    <row r="18" spans="1:23" ht="105.6" x14ac:dyDescent="0.2">
      <c r="A18" s="5" t="s">
        <v>60</v>
      </c>
      <c r="B18" s="5" t="s">
        <v>66</v>
      </c>
      <c r="C18" s="6" t="s">
        <v>67</v>
      </c>
      <c r="D18" s="5" t="s">
        <v>61</v>
      </c>
      <c r="E18" s="5" t="s">
        <v>62</v>
      </c>
      <c r="F18" s="43">
        <v>148337970.17999998</v>
      </c>
      <c r="G18" s="43">
        <v>141360459.97</v>
      </c>
      <c r="H18" s="43">
        <v>91050927.829999968</v>
      </c>
      <c r="I18" s="43">
        <v>91050927.829999968</v>
      </c>
      <c r="J18" s="43">
        <v>91050927.829999968</v>
      </c>
      <c r="K18" s="5" t="s">
        <v>82</v>
      </c>
      <c r="L18" s="5" t="s">
        <v>111</v>
      </c>
      <c r="M18" s="6" t="s">
        <v>112</v>
      </c>
      <c r="N18" s="6" t="s">
        <v>129</v>
      </c>
      <c r="O18" s="5" t="s">
        <v>111</v>
      </c>
      <c r="P18" s="10" t="s">
        <v>130</v>
      </c>
      <c r="Q18" s="10" t="s">
        <v>131</v>
      </c>
      <c r="R18" s="8">
        <v>-5.0599999999999996</v>
      </c>
      <c r="S18" s="9">
        <v>0</v>
      </c>
      <c r="T18" s="16">
        <f>(U18/V18-1)*100</f>
        <v>-13.640910863556977</v>
      </c>
      <c r="U18" s="9">
        <f>160.95+165.38+182.99</f>
        <v>509.32</v>
      </c>
      <c r="V18" s="9">
        <f>178+202.38+209.39</f>
        <v>589.77</v>
      </c>
      <c r="W18" s="5" t="s">
        <v>110</v>
      </c>
    </row>
    <row r="19" spans="1:23" s="47" customFormat="1" ht="19.2" x14ac:dyDescent="0.2">
      <c r="A19" s="11" t="s">
        <v>60</v>
      </c>
      <c r="B19" s="11" t="s">
        <v>66</v>
      </c>
      <c r="C19" s="45" t="s">
        <v>67</v>
      </c>
      <c r="D19" s="11" t="s">
        <v>61</v>
      </c>
      <c r="E19" s="11" t="s">
        <v>62</v>
      </c>
      <c r="F19" s="46">
        <v>148337970.17999998</v>
      </c>
      <c r="G19" s="46">
        <v>141360459.97</v>
      </c>
      <c r="H19" s="46">
        <v>91050927.829999968</v>
      </c>
      <c r="I19" s="46">
        <v>91050927.829999968</v>
      </c>
      <c r="J19" s="46">
        <v>91050927.829999968</v>
      </c>
      <c r="K19" s="11"/>
      <c r="L19" s="11"/>
      <c r="M19" s="11"/>
      <c r="N19" s="11"/>
      <c r="O19" s="11"/>
      <c r="P19" s="12"/>
      <c r="Q19" s="12"/>
      <c r="R19" s="8"/>
      <c r="S19" s="8"/>
      <c r="T19" s="17"/>
      <c r="U19" s="8"/>
      <c r="V19" s="8"/>
      <c r="W19" s="11"/>
    </row>
    <row r="20" spans="1:23" ht="28.8" x14ac:dyDescent="0.2">
      <c r="A20" s="5" t="s">
        <v>60</v>
      </c>
      <c r="B20" s="5" t="s">
        <v>68</v>
      </c>
      <c r="C20" s="6" t="s">
        <v>69</v>
      </c>
      <c r="D20" s="5" t="s">
        <v>61</v>
      </c>
      <c r="E20" s="5" t="s">
        <v>62</v>
      </c>
      <c r="F20" s="43">
        <v>14729463.300000001</v>
      </c>
      <c r="G20" s="43">
        <v>14844751.980000002</v>
      </c>
      <c r="H20" s="43">
        <v>9818525.7799999975</v>
      </c>
      <c r="I20" s="43">
        <v>9818525.7799999975</v>
      </c>
      <c r="J20" s="43">
        <v>9818525.7799999975</v>
      </c>
      <c r="K20" s="5" t="s">
        <v>82</v>
      </c>
      <c r="L20" s="5" t="s">
        <v>99</v>
      </c>
      <c r="M20" s="6" t="s">
        <v>132</v>
      </c>
      <c r="N20" s="6" t="s">
        <v>133</v>
      </c>
      <c r="O20" s="5" t="s">
        <v>99</v>
      </c>
      <c r="P20" s="10" t="s">
        <v>134</v>
      </c>
      <c r="Q20" s="10" t="s">
        <v>135</v>
      </c>
      <c r="R20" s="8">
        <v>100</v>
      </c>
      <c r="S20" s="9">
        <v>0</v>
      </c>
      <c r="T20" s="15">
        <f>(U20/V20)*100</f>
        <v>100</v>
      </c>
      <c r="U20" s="9">
        <f>806+851+786</f>
        <v>2443</v>
      </c>
      <c r="V20" s="9">
        <f>806+851+786</f>
        <v>2443</v>
      </c>
      <c r="W20" s="5" t="s">
        <v>91</v>
      </c>
    </row>
    <row r="21" spans="1:23" ht="38.4" x14ac:dyDescent="0.2">
      <c r="A21" s="5" t="s">
        <v>60</v>
      </c>
      <c r="B21" s="5" t="s">
        <v>68</v>
      </c>
      <c r="C21" s="6" t="s">
        <v>69</v>
      </c>
      <c r="D21" s="5" t="s">
        <v>61</v>
      </c>
      <c r="E21" s="5" t="s">
        <v>62</v>
      </c>
      <c r="F21" s="43">
        <v>14729463.300000001</v>
      </c>
      <c r="G21" s="43">
        <v>14844751.980000002</v>
      </c>
      <c r="H21" s="43">
        <v>9818525.7799999975</v>
      </c>
      <c r="I21" s="43">
        <v>9818525.7799999975</v>
      </c>
      <c r="J21" s="43">
        <v>9818525.7799999975</v>
      </c>
      <c r="K21" s="5" t="s">
        <v>82</v>
      </c>
      <c r="L21" s="5" t="s">
        <v>99</v>
      </c>
      <c r="M21" s="6" t="s">
        <v>132</v>
      </c>
      <c r="N21" s="6" t="s">
        <v>136</v>
      </c>
      <c r="O21" s="5" t="s">
        <v>99</v>
      </c>
      <c r="P21" s="10" t="s">
        <v>137</v>
      </c>
      <c r="Q21" s="10" t="s">
        <v>138</v>
      </c>
      <c r="R21" s="8">
        <v>100</v>
      </c>
      <c r="S21" s="9">
        <v>0</v>
      </c>
      <c r="T21" s="15">
        <f>(U21/V21)*100</f>
        <v>100</v>
      </c>
      <c r="U21" s="9">
        <f>73+89+71</f>
        <v>233</v>
      </c>
      <c r="V21" s="9">
        <f>73+89+71</f>
        <v>233</v>
      </c>
      <c r="W21" s="5" t="s">
        <v>91</v>
      </c>
    </row>
    <row r="22" spans="1:23" ht="28.8" x14ac:dyDescent="0.2">
      <c r="A22" s="5" t="s">
        <v>60</v>
      </c>
      <c r="B22" s="5" t="s">
        <v>68</v>
      </c>
      <c r="C22" s="6" t="s">
        <v>69</v>
      </c>
      <c r="D22" s="5" t="s">
        <v>61</v>
      </c>
      <c r="E22" s="5" t="s">
        <v>62</v>
      </c>
      <c r="F22" s="43">
        <v>14729463.300000001</v>
      </c>
      <c r="G22" s="43">
        <v>14844751.980000002</v>
      </c>
      <c r="H22" s="43">
        <v>9818525.7799999975</v>
      </c>
      <c r="I22" s="43">
        <v>9818525.7799999975</v>
      </c>
      <c r="J22" s="43">
        <v>9818525.7799999975</v>
      </c>
      <c r="K22" s="5" t="s">
        <v>82</v>
      </c>
      <c r="L22" s="5" t="s">
        <v>99</v>
      </c>
      <c r="M22" s="6" t="s">
        <v>132</v>
      </c>
      <c r="N22" s="6" t="s">
        <v>139</v>
      </c>
      <c r="O22" s="5" t="s">
        <v>99</v>
      </c>
      <c r="P22" s="10" t="s">
        <v>140</v>
      </c>
      <c r="Q22" s="10" t="s">
        <v>141</v>
      </c>
      <c r="R22" s="8">
        <v>96.84</v>
      </c>
      <c r="S22" s="9">
        <v>0</v>
      </c>
      <c r="T22" s="15">
        <f>(U22/V22)*100</f>
        <v>90.553435114503827</v>
      </c>
      <c r="U22" s="9">
        <f>370+283+296</f>
        <v>949</v>
      </c>
      <c r="V22" s="9">
        <f>418+303+327</f>
        <v>1048</v>
      </c>
      <c r="W22" s="5" t="s">
        <v>91</v>
      </c>
    </row>
    <row r="23" spans="1:23" ht="38.4" x14ac:dyDescent="0.2">
      <c r="A23" s="5" t="s">
        <v>60</v>
      </c>
      <c r="B23" s="5" t="s">
        <v>68</v>
      </c>
      <c r="C23" s="6" t="s">
        <v>69</v>
      </c>
      <c r="D23" s="5" t="s">
        <v>61</v>
      </c>
      <c r="E23" s="5" t="s">
        <v>62</v>
      </c>
      <c r="F23" s="43">
        <v>14729463.300000001</v>
      </c>
      <c r="G23" s="43">
        <v>14844751.980000002</v>
      </c>
      <c r="H23" s="43">
        <v>9818525.7799999975</v>
      </c>
      <c r="I23" s="43">
        <v>9818525.7799999975</v>
      </c>
      <c r="J23" s="43">
        <v>9818525.7799999975</v>
      </c>
      <c r="K23" s="5" t="s">
        <v>82</v>
      </c>
      <c r="L23" s="5" t="s">
        <v>99</v>
      </c>
      <c r="M23" s="6" t="s">
        <v>132</v>
      </c>
      <c r="N23" s="6" t="s">
        <v>142</v>
      </c>
      <c r="O23" s="5" t="s">
        <v>99</v>
      </c>
      <c r="P23" s="10" t="s">
        <v>143</v>
      </c>
      <c r="Q23" s="10" t="s">
        <v>144</v>
      </c>
      <c r="R23" s="8">
        <v>4.99</v>
      </c>
      <c r="S23" s="9">
        <v>0</v>
      </c>
      <c r="T23" s="15">
        <f>(U23/V23)</f>
        <v>4.9868983195670751</v>
      </c>
      <c r="U23" s="9">
        <f>5724+6312+5473</f>
        <v>17509</v>
      </c>
      <c r="V23" s="9">
        <f>1147+1268+1096</f>
        <v>3511</v>
      </c>
      <c r="W23" s="5" t="s">
        <v>145</v>
      </c>
    </row>
    <row r="24" spans="1:23" ht="57.6" x14ac:dyDescent="0.2">
      <c r="A24" s="5" t="s">
        <v>60</v>
      </c>
      <c r="B24" s="5" t="s">
        <v>68</v>
      </c>
      <c r="C24" s="6" t="s">
        <v>69</v>
      </c>
      <c r="D24" s="5" t="s">
        <v>61</v>
      </c>
      <c r="E24" s="5" t="s">
        <v>62</v>
      </c>
      <c r="F24" s="43">
        <v>14729463.300000001</v>
      </c>
      <c r="G24" s="43">
        <v>14844751.980000002</v>
      </c>
      <c r="H24" s="43">
        <v>9818525.7799999975</v>
      </c>
      <c r="I24" s="43">
        <v>9818525.7799999975</v>
      </c>
      <c r="J24" s="43">
        <v>9818525.7799999975</v>
      </c>
      <c r="K24" s="5" t="s">
        <v>82</v>
      </c>
      <c r="L24" s="5" t="s">
        <v>111</v>
      </c>
      <c r="M24" s="6" t="s">
        <v>146</v>
      </c>
      <c r="N24" s="6" t="s">
        <v>147</v>
      </c>
      <c r="O24" s="5" t="s">
        <v>111</v>
      </c>
      <c r="P24" s="10" t="s">
        <v>148</v>
      </c>
      <c r="Q24" s="10" t="s">
        <v>149</v>
      </c>
      <c r="R24" s="8">
        <v>54.25</v>
      </c>
      <c r="S24" s="9">
        <v>0</v>
      </c>
      <c r="T24" s="15">
        <f>(U24/V24)*100</f>
        <v>44.903806794924272</v>
      </c>
      <c r="U24" s="9">
        <f>350+416+331</f>
        <v>1097</v>
      </c>
      <c r="V24" s="9">
        <f>806+851+786</f>
        <v>2443</v>
      </c>
      <c r="W24" s="5" t="s">
        <v>91</v>
      </c>
    </row>
    <row r="25" spans="1:23" s="47" customFormat="1" ht="19.2" x14ac:dyDescent="0.2">
      <c r="A25" s="11" t="s">
        <v>60</v>
      </c>
      <c r="B25" s="11" t="s">
        <v>68</v>
      </c>
      <c r="C25" s="45" t="s">
        <v>69</v>
      </c>
      <c r="D25" s="11" t="s">
        <v>61</v>
      </c>
      <c r="E25" s="11" t="s">
        <v>62</v>
      </c>
      <c r="F25" s="46">
        <v>14729463.300000001</v>
      </c>
      <c r="G25" s="46">
        <v>14844751.980000002</v>
      </c>
      <c r="H25" s="46">
        <v>9818525.7799999975</v>
      </c>
      <c r="I25" s="46">
        <v>9818525.7799999975</v>
      </c>
      <c r="J25" s="46">
        <v>9818525.7799999975</v>
      </c>
      <c r="K25" s="11"/>
      <c r="L25" s="11"/>
      <c r="M25" s="11"/>
      <c r="N25" s="11"/>
      <c r="O25" s="11"/>
      <c r="P25" s="12"/>
      <c r="Q25" s="12"/>
      <c r="R25" s="8"/>
      <c r="S25" s="8"/>
      <c r="T25" s="13"/>
      <c r="U25" s="8"/>
      <c r="V25" s="8"/>
      <c r="W25" s="11"/>
    </row>
    <row r="26" spans="1:23" ht="48" x14ac:dyDescent="0.2">
      <c r="A26" s="5" t="s">
        <v>60</v>
      </c>
      <c r="B26" s="5" t="s">
        <v>70</v>
      </c>
      <c r="C26" s="6" t="s">
        <v>71</v>
      </c>
      <c r="D26" s="5" t="s">
        <v>61</v>
      </c>
      <c r="E26" s="5" t="s">
        <v>62</v>
      </c>
      <c r="F26" s="43">
        <v>11116890.439999999</v>
      </c>
      <c r="G26" s="43">
        <v>10123105.189999999</v>
      </c>
      <c r="H26" s="43">
        <v>3798042.0900000008</v>
      </c>
      <c r="I26" s="43">
        <v>3798042.0900000008</v>
      </c>
      <c r="J26" s="43">
        <v>3798042.0900000008</v>
      </c>
      <c r="K26" s="5" t="s">
        <v>82</v>
      </c>
      <c r="L26" s="5" t="s">
        <v>99</v>
      </c>
      <c r="M26" s="6" t="s">
        <v>150</v>
      </c>
      <c r="N26" s="6" t="s">
        <v>151</v>
      </c>
      <c r="O26" s="5" t="s">
        <v>99</v>
      </c>
      <c r="P26" s="10" t="s">
        <v>152</v>
      </c>
      <c r="Q26" s="10" t="s">
        <v>153</v>
      </c>
      <c r="R26" s="8">
        <v>100</v>
      </c>
      <c r="S26" s="9">
        <v>0</v>
      </c>
      <c r="T26" s="15">
        <f>(U26/V26)*100</f>
        <v>155.55555555555557</v>
      </c>
      <c r="U26" s="9">
        <f>4+5+5</f>
        <v>14</v>
      </c>
      <c r="V26" s="9">
        <v>9</v>
      </c>
      <c r="W26" s="5" t="s">
        <v>91</v>
      </c>
    </row>
    <row r="27" spans="1:23" ht="48" x14ac:dyDescent="0.2">
      <c r="A27" s="5" t="s">
        <v>60</v>
      </c>
      <c r="B27" s="5" t="s">
        <v>70</v>
      </c>
      <c r="C27" s="6" t="s">
        <v>71</v>
      </c>
      <c r="D27" s="5" t="s">
        <v>61</v>
      </c>
      <c r="E27" s="5" t="s">
        <v>62</v>
      </c>
      <c r="F27" s="43">
        <v>11116890.439999999</v>
      </c>
      <c r="G27" s="43">
        <v>10123105.189999999</v>
      </c>
      <c r="H27" s="43">
        <v>3798042.0900000008</v>
      </c>
      <c r="I27" s="43">
        <v>3798042.0900000008</v>
      </c>
      <c r="J27" s="43">
        <v>3798042.0900000008</v>
      </c>
      <c r="K27" s="5" t="s">
        <v>82</v>
      </c>
      <c r="L27" s="5" t="s">
        <v>99</v>
      </c>
      <c r="M27" s="6" t="s">
        <v>150</v>
      </c>
      <c r="N27" s="6" t="s">
        <v>154</v>
      </c>
      <c r="O27" s="5" t="s">
        <v>99</v>
      </c>
      <c r="P27" s="10" t="s">
        <v>155</v>
      </c>
      <c r="Q27" s="10" t="s">
        <v>156</v>
      </c>
      <c r="R27" s="8">
        <v>84.44</v>
      </c>
      <c r="S27" s="9">
        <v>0</v>
      </c>
      <c r="T27" s="15">
        <f>(U27/V27)*100</f>
        <v>100</v>
      </c>
      <c r="U27" s="9">
        <v>48</v>
      </c>
      <c r="V27" s="9">
        <v>48</v>
      </c>
      <c r="W27" s="5" t="s">
        <v>91</v>
      </c>
    </row>
    <row r="28" spans="1:23" ht="38.4" x14ac:dyDescent="0.2">
      <c r="A28" s="5" t="s">
        <v>60</v>
      </c>
      <c r="B28" s="5" t="s">
        <v>70</v>
      </c>
      <c r="C28" s="6" t="s">
        <v>71</v>
      </c>
      <c r="D28" s="5" t="s">
        <v>61</v>
      </c>
      <c r="E28" s="5" t="s">
        <v>62</v>
      </c>
      <c r="F28" s="43">
        <v>11116890.439999999</v>
      </c>
      <c r="G28" s="43">
        <v>10123105.189999999</v>
      </c>
      <c r="H28" s="43">
        <v>3798042.0900000008</v>
      </c>
      <c r="I28" s="43">
        <v>3798042.0900000008</v>
      </c>
      <c r="J28" s="43">
        <v>3798042.0900000008</v>
      </c>
      <c r="K28" s="5" t="s">
        <v>82</v>
      </c>
      <c r="L28" s="5" t="s">
        <v>111</v>
      </c>
      <c r="M28" s="6" t="s">
        <v>157</v>
      </c>
      <c r="N28" s="6" t="s">
        <v>158</v>
      </c>
      <c r="O28" s="5" t="s">
        <v>111</v>
      </c>
      <c r="P28" s="10" t="s">
        <v>159</v>
      </c>
      <c r="Q28" s="10" t="s">
        <v>160</v>
      </c>
      <c r="R28" s="8">
        <v>15</v>
      </c>
      <c r="S28" s="9">
        <v>0</v>
      </c>
      <c r="T28" s="16">
        <v>-7.12</v>
      </c>
      <c r="U28" s="9">
        <f>107300+96900+102900</f>
        <v>307100</v>
      </c>
      <c r="V28" s="9">
        <f>95993+123871+119612</f>
        <v>339476</v>
      </c>
      <c r="W28" s="5" t="s">
        <v>110</v>
      </c>
    </row>
    <row r="29" spans="1:23" ht="28.8" x14ac:dyDescent="0.2">
      <c r="A29" s="5" t="s">
        <v>60</v>
      </c>
      <c r="B29" s="5" t="s">
        <v>70</v>
      </c>
      <c r="C29" s="6" t="s">
        <v>71</v>
      </c>
      <c r="D29" s="5" t="s">
        <v>61</v>
      </c>
      <c r="E29" s="5" t="s">
        <v>62</v>
      </c>
      <c r="F29" s="43">
        <v>11116890.439999999</v>
      </c>
      <c r="G29" s="43">
        <v>10123105.189999999</v>
      </c>
      <c r="H29" s="43">
        <v>3798042.0900000008</v>
      </c>
      <c r="I29" s="43">
        <v>3798042.0900000008</v>
      </c>
      <c r="J29" s="43">
        <v>3798042.0900000008</v>
      </c>
      <c r="K29" s="5" t="s">
        <v>82</v>
      </c>
      <c r="L29" s="5" t="s">
        <v>111</v>
      </c>
      <c r="M29" s="6" t="s">
        <v>157</v>
      </c>
      <c r="N29" s="6" t="s">
        <v>161</v>
      </c>
      <c r="O29" s="5" t="s">
        <v>111</v>
      </c>
      <c r="P29" s="10" t="s">
        <v>162</v>
      </c>
      <c r="Q29" s="10" t="s">
        <v>163</v>
      </c>
      <c r="R29" s="8">
        <v>12</v>
      </c>
      <c r="S29" s="9">
        <v>0</v>
      </c>
      <c r="T29" s="16">
        <v>-68.83</v>
      </c>
      <c r="U29" s="9">
        <f>175545+87422+513427</f>
        <v>776394</v>
      </c>
      <c r="V29" s="9">
        <f>661353+182207+406390</f>
        <v>1249950</v>
      </c>
      <c r="W29" s="5" t="s">
        <v>110</v>
      </c>
    </row>
    <row r="30" spans="1:23" s="47" customFormat="1" ht="19.2" x14ac:dyDescent="0.2">
      <c r="A30" s="11" t="s">
        <v>60</v>
      </c>
      <c r="B30" s="11" t="s">
        <v>70</v>
      </c>
      <c r="C30" s="45" t="s">
        <v>71</v>
      </c>
      <c r="D30" s="11" t="s">
        <v>61</v>
      </c>
      <c r="E30" s="11" t="s">
        <v>62</v>
      </c>
      <c r="F30" s="46">
        <v>11116890.439999999</v>
      </c>
      <c r="G30" s="46">
        <v>10123105.189999999</v>
      </c>
      <c r="H30" s="46">
        <v>3798042.0900000008</v>
      </c>
      <c r="I30" s="46">
        <v>3798042.0900000008</v>
      </c>
      <c r="J30" s="46">
        <v>3798042.0900000008</v>
      </c>
      <c r="K30" s="11"/>
      <c r="L30" s="11"/>
      <c r="M30" s="11"/>
      <c r="N30" s="11"/>
      <c r="O30" s="11"/>
      <c r="P30" s="12"/>
      <c r="Q30" s="12"/>
      <c r="R30" s="8"/>
      <c r="S30" s="8"/>
      <c r="T30" s="13"/>
      <c r="U30" s="8"/>
      <c r="V30" s="8"/>
      <c r="W30" s="11"/>
    </row>
    <row r="31" spans="1:23" ht="48" x14ac:dyDescent="0.2">
      <c r="A31" s="5" t="s">
        <v>63</v>
      </c>
      <c r="B31" s="5" t="s">
        <v>72</v>
      </c>
      <c r="C31" s="6" t="s">
        <v>73</v>
      </c>
      <c r="D31" s="5" t="s">
        <v>61</v>
      </c>
      <c r="E31" s="5" t="s">
        <v>62</v>
      </c>
      <c r="F31" s="43">
        <v>15327474.449999999</v>
      </c>
      <c r="G31" s="43">
        <v>26057129.400000002</v>
      </c>
      <c r="H31" s="43">
        <v>12917513.819999998</v>
      </c>
      <c r="I31" s="43">
        <v>12917513.819999998</v>
      </c>
      <c r="J31" s="43">
        <v>12917513.819999998</v>
      </c>
      <c r="K31" s="5" t="s">
        <v>82</v>
      </c>
      <c r="L31" s="5" t="s">
        <v>99</v>
      </c>
      <c r="M31" s="6" t="s">
        <v>164</v>
      </c>
      <c r="N31" s="6" t="s">
        <v>165</v>
      </c>
      <c r="O31" s="5" t="s">
        <v>99</v>
      </c>
      <c r="P31" s="10" t="s">
        <v>166</v>
      </c>
      <c r="Q31" s="10" t="s">
        <v>167</v>
      </c>
      <c r="R31" s="8">
        <v>100</v>
      </c>
      <c r="S31" s="9">
        <v>0</v>
      </c>
      <c r="T31" s="15">
        <f>(U31/V31)*100</f>
        <v>148.94671623296159</v>
      </c>
      <c r="U31" s="9">
        <f>433+386+383</f>
        <v>1202</v>
      </c>
      <c r="V31" s="9">
        <v>807</v>
      </c>
      <c r="W31" s="5" t="s">
        <v>91</v>
      </c>
    </row>
    <row r="32" spans="1:23" s="47" customFormat="1" ht="19.2" x14ac:dyDescent="0.2">
      <c r="A32" s="11" t="s">
        <v>63</v>
      </c>
      <c r="B32" s="11" t="s">
        <v>72</v>
      </c>
      <c r="C32" s="45" t="s">
        <v>73</v>
      </c>
      <c r="D32" s="11" t="s">
        <v>61</v>
      </c>
      <c r="E32" s="11" t="s">
        <v>62</v>
      </c>
      <c r="F32" s="46">
        <v>15327474.449999999</v>
      </c>
      <c r="G32" s="46">
        <v>26057129.400000002</v>
      </c>
      <c r="H32" s="46">
        <v>12917513.819999998</v>
      </c>
      <c r="I32" s="46">
        <v>12917513.819999998</v>
      </c>
      <c r="J32" s="46">
        <v>12917513.819999998</v>
      </c>
      <c r="K32" s="11"/>
      <c r="L32" s="11"/>
      <c r="M32" s="11"/>
      <c r="N32" s="11"/>
      <c r="O32" s="11"/>
      <c r="P32" s="12"/>
      <c r="Q32" s="12"/>
      <c r="R32" s="8"/>
      <c r="S32" s="8"/>
      <c r="T32" s="13"/>
      <c r="U32" s="8"/>
      <c r="V32" s="8"/>
      <c r="W32" s="11"/>
    </row>
    <row r="33" spans="1:23" ht="48" x14ac:dyDescent="0.2">
      <c r="A33" s="5" t="s">
        <v>63</v>
      </c>
      <c r="B33" s="5" t="s">
        <v>74</v>
      </c>
      <c r="C33" s="6" t="s">
        <v>75</v>
      </c>
      <c r="D33" s="5" t="s">
        <v>61</v>
      </c>
      <c r="E33" s="5" t="s">
        <v>62</v>
      </c>
      <c r="F33" s="43">
        <v>42546292.310000002</v>
      </c>
      <c r="G33" s="43">
        <v>44981536.469999999</v>
      </c>
      <c r="H33" s="43">
        <v>27028007.779999997</v>
      </c>
      <c r="I33" s="43">
        <v>27028007.779999997</v>
      </c>
      <c r="J33" s="43">
        <v>27028007.779999997</v>
      </c>
      <c r="K33" s="5" t="s">
        <v>82</v>
      </c>
      <c r="L33" s="5" t="s">
        <v>99</v>
      </c>
      <c r="M33" s="6" t="s">
        <v>168</v>
      </c>
      <c r="N33" s="6" t="s">
        <v>165</v>
      </c>
      <c r="O33" s="5" t="s">
        <v>99</v>
      </c>
      <c r="P33" s="10" t="s">
        <v>166</v>
      </c>
      <c r="Q33" s="10" t="s">
        <v>167</v>
      </c>
      <c r="R33" s="8">
        <v>100</v>
      </c>
      <c r="S33" s="9">
        <v>0</v>
      </c>
      <c r="T33" s="15">
        <f>(U33/V33)*100</f>
        <v>166.01941747572815</v>
      </c>
      <c r="U33" s="9">
        <f>48+54+69</f>
        <v>171</v>
      </c>
      <c r="V33" s="9">
        <v>103</v>
      </c>
      <c r="W33" s="5" t="s">
        <v>91</v>
      </c>
    </row>
    <row r="34" spans="1:23" s="47" customFormat="1" ht="28.8" x14ac:dyDescent="0.2">
      <c r="A34" s="11" t="s">
        <v>63</v>
      </c>
      <c r="B34" s="11" t="s">
        <v>74</v>
      </c>
      <c r="C34" s="45" t="s">
        <v>75</v>
      </c>
      <c r="D34" s="11" t="s">
        <v>61</v>
      </c>
      <c r="E34" s="11" t="s">
        <v>62</v>
      </c>
      <c r="F34" s="46">
        <v>42546292.310000002</v>
      </c>
      <c r="G34" s="46">
        <v>44981536.469999999</v>
      </c>
      <c r="H34" s="46">
        <v>27028007.779999997</v>
      </c>
      <c r="I34" s="46">
        <v>27028007.779999997</v>
      </c>
      <c r="J34" s="46">
        <v>27028007.779999997</v>
      </c>
      <c r="K34" s="11"/>
      <c r="L34" s="11"/>
      <c r="M34" s="11"/>
      <c r="N34" s="11"/>
      <c r="O34" s="11"/>
      <c r="P34" s="12"/>
      <c r="Q34" s="12"/>
      <c r="R34" s="8"/>
      <c r="S34" s="8"/>
      <c r="T34" s="13"/>
      <c r="U34" s="8"/>
      <c r="V34" s="8"/>
      <c r="W34" s="11"/>
    </row>
    <row r="35" spans="1:23" ht="48" x14ac:dyDescent="0.2">
      <c r="A35" s="5" t="s">
        <v>63</v>
      </c>
      <c r="B35" s="5" t="s">
        <v>76</v>
      </c>
      <c r="C35" s="6" t="s">
        <v>77</v>
      </c>
      <c r="D35" s="5" t="s">
        <v>64</v>
      </c>
      <c r="E35" s="5" t="s">
        <v>62</v>
      </c>
      <c r="F35" s="43">
        <v>3040024.7600000002</v>
      </c>
      <c r="G35" s="43">
        <v>2116095.25</v>
      </c>
      <c r="H35" s="43">
        <v>1368131.22</v>
      </c>
      <c r="I35" s="43">
        <v>1368131.22</v>
      </c>
      <c r="J35" s="43">
        <v>1368131.22</v>
      </c>
      <c r="K35" s="5" t="s">
        <v>82</v>
      </c>
      <c r="L35" s="5" t="s">
        <v>99</v>
      </c>
      <c r="M35" s="6" t="s">
        <v>169</v>
      </c>
      <c r="N35" s="6" t="s">
        <v>165</v>
      </c>
      <c r="O35" s="5" t="s">
        <v>99</v>
      </c>
      <c r="P35" s="10" t="s">
        <v>166</v>
      </c>
      <c r="Q35" s="10" t="s">
        <v>167</v>
      </c>
      <c r="R35" s="8">
        <v>100</v>
      </c>
      <c r="S35" s="9">
        <v>0</v>
      </c>
      <c r="T35" s="15">
        <f>(U35/V35)*100</f>
        <v>38.388625592417064</v>
      </c>
      <c r="U35" s="9">
        <f>91+68+84</f>
        <v>243</v>
      </c>
      <c r="V35" s="9">
        <v>633</v>
      </c>
      <c r="W35" s="5" t="s">
        <v>91</v>
      </c>
    </row>
    <row r="36" spans="1:23" s="47" customFormat="1" ht="28.8" x14ac:dyDescent="0.2">
      <c r="A36" s="11" t="s">
        <v>63</v>
      </c>
      <c r="B36" s="11" t="s">
        <v>76</v>
      </c>
      <c r="C36" s="45" t="s">
        <v>77</v>
      </c>
      <c r="D36" s="11" t="s">
        <v>64</v>
      </c>
      <c r="E36" s="11" t="s">
        <v>62</v>
      </c>
      <c r="F36" s="46">
        <v>3040024.7600000002</v>
      </c>
      <c r="G36" s="46">
        <v>2116095.25</v>
      </c>
      <c r="H36" s="46">
        <v>1368131.22</v>
      </c>
      <c r="I36" s="46">
        <v>1368131.22</v>
      </c>
      <c r="J36" s="46">
        <v>1368131.22</v>
      </c>
      <c r="K36" s="11"/>
      <c r="L36" s="11"/>
      <c r="M36" s="11"/>
      <c r="N36" s="11"/>
      <c r="O36" s="11"/>
      <c r="P36" s="12"/>
      <c r="Q36" s="12"/>
      <c r="R36" s="8"/>
      <c r="S36" s="8"/>
      <c r="T36" s="13"/>
      <c r="U36" s="8"/>
      <c r="V36" s="8"/>
      <c r="W36" s="11"/>
    </row>
    <row r="37" spans="1:23" ht="48" x14ac:dyDescent="0.2">
      <c r="A37" s="5" t="s">
        <v>78</v>
      </c>
      <c r="B37" s="5" t="s">
        <v>79</v>
      </c>
      <c r="C37" s="6" t="s">
        <v>80</v>
      </c>
      <c r="D37" s="5" t="s">
        <v>65</v>
      </c>
      <c r="E37" s="5" t="s">
        <v>62</v>
      </c>
      <c r="F37" s="43">
        <v>4174277.9699999997</v>
      </c>
      <c r="G37" s="43">
        <v>3611391.03</v>
      </c>
      <c r="H37" s="43">
        <v>2368489.5099999998</v>
      </c>
      <c r="I37" s="43">
        <v>2368489.5099999998</v>
      </c>
      <c r="J37" s="43">
        <v>2368489.5099999998</v>
      </c>
      <c r="K37" s="5" t="s">
        <v>82</v>
      </c>
      <c r="L37" s="5" t="s">
        <v>99</v>
      </c>
      <c r="M37" s="6" t="s">
        <v>170</v>
      </c>
      <c r="N37" s="6" t="s">
        <v>165</v>
      </c>
      <c r="O37" s="5" t="s">
        <v>99</v>
      </c>
      <c r="P37" s="10" t="s">
        <v>166</v>
      </c>
      <c r="Q37" s="10" t="s">
        <v>167</v>
      </c>
      <c r="R37" s="8">
        <v>100</v>
      </c>
      <c r="S37" s="9">
        <v>0</v>
      </c>
      <c r="T37" s="13">
        <f>(U37/V37)*100</f>
        <v>208.75</v>
      </c>
      <c r="U37" s="9">
        <f>62+56+49</f>
        <v>167</v>
      </c>
      <c r="V37" s="9">
        <v>80</v>
      </c>
      <c r="W37" s="5" t="s">
        <v>91</v>
      </c>
    </row>
    <row r="38" spans="1:23" s="47" customFormat="1" ht="28.8" x14ac:dyDescent="0.2">
      <c r="A38" s="11" t="s">
        <v>78</v>
      </c>
      <c r="B38" s="11" t="s">
        <v>79</v>
      </c>
      <c r="C38" s="45" t="s">
        <v>80</v>
      </c>
      <c r="D38" s="11" t="s">
        <v>65</v>
      </c>
      <c r="E38" s="11" t="s">
        <v>62</v>
      </c>
      <c r="F38" s="46">
        <v>4174277.9699999997</v>
      </c>
      <c r="G38" s="46">
        <v>3611391.03</v>
      </c>
      <c r="H38" s="46">
        <v>2368489.5099999998</v>
      </c>
      <c r="I38" s="46">
        <v>2368489.5099999998</v>
      </c>
      <c r="J38" s="46">
        <v>2368489.5099999998</v>
      </c>
      <c r="K38" s="48"/>
      <c r="L38" s="48"/>
      <c r="M38" s="48"/>
      <c r="N38" s="48"/>
      <c r="O38" s="48"/>
      <c r="P38" s="49"/>
      <c r="Q38" s="49"/>
      <c r="R38" s="50"/>
      <c r="S38" s="50"/>
      <c r="T38" s="13"/>
      <c r="U38" s="50"/>
      <c r="V38" s="50"/>
      <c r="W38" s="48"/>
    </row>
    <row r="39" spans="1:23" x14ac:dyDescent="0.2">
      <c r="A39" s="51"/>
      <c r="B39" s="51"/>
      <c r="C39" s="52"/>
      <c r="D39" s="51"/>
      <c r="E39" s="51"/>
      <c r="F39" s="51"/>
      <c r="G39" s="51"/>
      <c r="H39" s="51"/>
      <c r="I39" s="51"/>
      <c r="J39" s="51"/>
      <c r="K39" s="51"/>
      <c r="L39" s="51"/>
      <c r="M39" s="51"/>
      <c r="N39" s="51"/>
      <c r="O39" s="51"/>
      <c r="P39" s="51"/>
      <c r="Q39" s="51"/>
      <c r="R39" s="51"/>
      <c r="S39" s="51"/>
      <c r="T39" s="53"/>
      <c r="U39" s="51"/>
      <c r="V39" s="51"/>
      <c r="W39" s="51"/>
    </row>
    <row r="41" spans="1:23" x14ac:dyDescent="0.2">
      <c r="A41" s="54" t="s">
        <v>171</v>
      </c>
      <c r="B41" s="54"/>
      <c r="C41" s="54"/>
      <c r="D41" s="54"/>
      <c r="E41" s="54"/>
      <c r="F41" s="54"/>
    </row>
  </sheetData>
  <mergeCells count="2">
    <mergeCell ref="A1:W1"/>
    <mergeCell ref="A41:F41"/>
  </mergeCells>
  <printOptions horizontalCentered="1"/>
  <pageMargins left="0.70866141732283472" right="0.70866141732283472" top="1.3385826771653544" bottom="0.74803149606299213" header="0.31496062992125984" footer="0.31496062992125984"/>
  <pageSetup scale="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962E-7691-41DA-8CC0-801B77CBBC57}">
  <dimension ref="A1:E32"/>
  <sheetViews>
    <sheetView workbookViewId="0">
      <selection activeCell="B23" sqref="B23"/>
    </sheetView>
  </sheetViews>
  <sheetFormatPr baseColWidth="10" defaultColWidth="12" defaultRowHeight="10.199999999999999" x14ac:dyDescent="0.2"/>
  <cols>
    <col min="1" max="1" width="67.7109375" customWidth="1"/>
    <col min="2" max="2" width="21.85546875" customWidth="1"/>
    <col min="3" max="3" width="12" style="3"/>
  </cols>
  <sheetData>
    <row r="1" spans="1:4" ht="11.4" x14ac:dyDescent="0.2">
      <c r="A1" s="4" t="s">
        <v>28</v>
      </c>
      <c r="B1" s="4" t="s">
        <v>29</v>
      </c>
      <c r="C1" s="3" t="s">
        <v>30</v>
      </c>
      <c r="D1" s="2"/>
    </row>
    <row r="2" spans="1:4" ht="11.4" x14ac:dyDescent="0.2">
      <c r="A2" s="4" t="s">
        <v>31</v>
      </c>
      <c r="B2" s="4" t="s">
        <v>32</v>
      </c>
      <c r="C2" s="3" t="s">
        <v>33</v>
      </c>
      <c r="D2" s="2"/>
    </row>
    <row r="3" spans="1:4" ht="11.4" x14ac:dyDescent="0.2">
      <c r="A3" s="4" t="s">
        <v>34</v>
      </c>
      <c r="B3" s="4" t="s">
        <v>35</v>
      </c>
      <c r="C3" s="3" t="s">
        <v>36</v>
      </c>
      <c r="D3" s="2"/>
    </row>
    <row r="4" spans="1:4" ht="11.4" x14ac:dyDescent="0.2">
      <c r="A4" s="4" t="s">
        <v>37</v>
      </c>
      <c r="B4" s="4" t="s">
        <v>38</v>
      </c>
      <c r="C4" s="3" t="s">
        <v>39</v>
      </c>
      <c r="D4" s="2"/>
    </row>
    <row r="5" spans="1:4" ht="11.4" x14ac:dyDescent="0.2">
      <c r="A5" s="4" t="s">
        <v>40</v>
      </c>
      <c r="B5" s="1"/>
      <c r="D5" s="2"/>
    </row>
    <row r="6" spans="1:4" ht="11.4" x14ac:dyDescent="0.2">
      <c r="A6" s="4" t="s">
        <v>41</v>
      </c>
      <c r="B6" s="1"/>
      <c r="D6" s="2"/>
    </row>
    <row r="7" spans="1:4" ht="11.4" x14ac:dyDescent="0.2">
      <c r="A7" s="4" t="s">
        <v>42</v>
      </c>
      <c r="B7" s="1"/>
      <c r="D7" s="2"/>
    </row>
    <row r="8" spans="1:4" ht="11.4" x14ac:dyDescent="0.2">
      <c r="A8" s="4" t="s">
        <v>43</v>
      </c>
      <c r="B8" s="1"/>
      <c r="D8" s="2"/>
    </row>
    <row r="9" spans="1:4" ht="12" customHeight="1" x14ac:dyDescent="0.2">
      <c r="A9" s="4" t="s">
        <v>44</v>
      </c>
      <c r="B9" s="1"/>
      <c r="D9" s="2"/>
    </row>
    <row r="10" spans="1:4" ht="11.4" x14ac:dyDescent="0.2">
      <c r="A10" s="4" t="s">
        <v>45</v>
      </c>
      <c r="B10" s="1"/>
      <c r="D10" s="2"/>
    </row>
    <row r="11" spans="1:4" ht="11.4" x14ac:dyDescent="0.2">
      <c r="A11" s="4" t="s">
        <v>46</v>
      </c>
      <c r="B11" s="1"/>
      <c r="D11" s="2"/>
    </row>
    <row r="12" spans="1:4" ht="11.4" x14ac:dyDescent="0.2">
      <c r="A12" s="4" t="s">
        <v>47</v>
      </c>
      <c r="B12" s="1"/>
      <c r="D12" s="2"/>
    </row>
    <row r="13" spans="1:4" ht="11.4" x14ac:dyDescent="0.2">
      <c r="A13" s="4" t="s">
        <v>48</v>
      </c>
      <c r="B13" s="1"/>
      <c r="D13" s="2"/>
    </row>
    <row r="14" spans="1:4" ht="11.4" x14ac:dyDescent="0.2">
      <c r="A14" s="4" t="s">
        <v>49</v>
      </c>
      <c r="B14" s="1"/>
      <c r="D14" s="2"/>
    </row>
    <row r="15" spans="1:4" ht="11.4" x14ac:dyDescent="0.2">
      <c r="A15" s="4" t="s">
        <v>50</v>
      </c>
      <c r="B15" s="1"/>
      <c r="D15" s="2"/>
    </row>
    <row r="16" spans="1:4" ht="11.4" x14ac:dyDescent="0.2">
      <c r="A16" s="4" t="s">
        <v>51</v>
      </c>
      <c r="B16" s="1"/>
      <c r="D16" s="2"/>
    </row>
    <row r="17" spans="1:5" ht="11.4" x14ac:dyDescent="0.2">
      <c r="A17" s="4" t="s">
        <v>52</v>
      </c>
      <c r="B17" s="1"/>
      <c r="D17" s="2"/>
    </row>
    <row r="18" spans="1:5" ht="11.4" x14ac:dyDescent="0.2">
      <c r="A18" s="4" t="s">
        <v>53</v>
      </c>
      <c r="B18" s="1"/>
      <c r="D18" s="2"/>
    </row>
    <row r="19" spans="1:5" ht="11.4" x14ac:dyDescent="0.2">
      <c r="A19" s="4" t="s">
        <v>54</v>
      </c>
      <c r="B19" s="1"/>
      <c r="D19" s="2"/>
    </row>
    <row r="20" spans="1:5" ht="11.4" x14ac:dyDescent="0.2">
      <c r="A20" s="4" t="s">
        <v>55</v>
      </c>
      <c r="B20" s="1"/>
      <c r="D20" s="2"/>
    </row>
    <row r="21" spans="1:5" ht="11.4" x14ac:dyDescent="0.2">
      <c r="A21" s="4" t="s">
        <v>56</v>
      </c>
      <c r="B21" s="1"/>
      <c r="E21" s="2"/>
    </row>
    <row r="22" spans="1:5" ht="11.4" x14ac:dyDescent="0.2">
      <c r="A22" s="4" t="s">
        <v>57</v>
      </c>
      <c r="B22" s="1"/>
      <c r="E22" s="2"/>
    </row>
    <row r="23" spans="1:5" ht="11.4" x14ac:dyDescent="0.2">
      <c r="A23" s="4" t="s">
        <v>58</v>
      </c>
      <c r="B23" s="1"/>
      <c r="E23" s="2"/>
    </row>
    <row r="24" spans="1:5" x14ac:dyDescent="0.2">
      <c r="A24" s="3"/>
    </row>
    <row r="25" spans="1:5" x14ac:dyDescent="0.2">
      <c r="A25" s="3"/>
    </row>
    <row r="26" spans="1:5" x14ac:dyDescent="0.2">
      <c r="A26" s="3"/>
    </row>
    <row r="27" spans="1:5" x14ac:dyDescent="0.2">
      <c r="A27" s="3"/>
    </row>
    <row r="28" spans="1:5" x14ac:dyDescent="0.2">
      <c r="A28" s="3"/>
    </row>
    <row r="29" spans="1:5" x14ac:dyDescent="0.2">
      <c r="A29" s="3"/>
    </row>
    <row r="30" spans="1:5" x14ac:dyDescent="0.2">
      <c r="A30" s="3"/>
    </row>
    <row r="31" spans="1:5" x14ac:dyDescent="0.2">
      <c r="A31" s="3"/>
    </row>
    <row r="32" spans="1:5" x14ac:dyDescent="0.2">
      <c r="A32"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8237E9-CEBB-4B58-A840-2483C09C3E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2C03A-FAFE-4FBB-9F24-298C907734CA}">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INR</vt:lpstr>
      <vt:lpstr>Hoja1</vt:lpstr>
      <vt:lpstr>INR!Área_de_impresión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Ana Gabriela Ceballos Acosta</cp:lastModifiedBy>
  <cp:revision/>
  <cp:lastPrinted>2025-10-20T16:41:52Z</cp:lastPrinted>
  <dcterms:created xsi:type="dcterms:W3CDTF">2014-10-22T05:35:08Z</dcterms:created>
  <dcterms:modified xsi:type="dcterms:W3CDTF">2025-10-20T16:42:04Z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