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2DO TRIMESTRE\EXCEL\"/>
    </mc:Choice>
  </mc:AlternateContent>
  <xr:revisionPtr revIDLastSave="0" documentId="13_ncr:1_{863739F9-85CA-428A-BD5B-C8B1D0589C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R" sheetId="5" r:id="rId1"/>
    <sheet name="Hoja1" sheetId="7" state="hidden" r:id="rId2"/>
  </sheets>
  <definedNames>
    <definedName name="_ftn1" localSheetId="0">INR!#REF!</definedName>
    <definedName name="_ftnref1" localSheetId="0">INR!#REF!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5" l="1"/>
  <c r="V28" i="5"/>
  <c r="U28" i="5"/>
  <c r="V27" i="5"/>
  <c r="U27" i="5"/>
  <c r="U25" i="5"/>
  <c r="V23" i="5"/>
  <c r="U23" i="5"/>
  <c r="V21" i="5"/>
  <c r="U21" i="5"/>
  <c r="V22" i="5"/>
  <c r="U22" i="5"/>
  <c r="V19" i="5"/>
  <c r="U19" i="5"/>
  <c r="V18" i="5"/>
  <c r="U18" i="5"/>
  <c r="V15" i="5"/>
  <c r="U15" i="5"/>
  <c r="V16" i="5"/>
  <c r="U16" i="5"/>
  <c r="V14" i="5"/>
  <c r="V13" i="5"/>
  <c r="U13" i="5"/>
  <c r="V12" i="5"/>
  <c r="U12" i="5"/>
  <c r="V11" i="5"/>
  <c r="U11" i="5"/>
  <c r="V10" i="5"/>
  <c r="U10" i="5"/>
  <c r="V9" i="5"/>
  <c r="U9" i="5"/>
  <c r="V8" i="5"/>
  <c r="U8" i="5"/>
  <c r="U32" i="5"/>
  <c r="U34" i="5"/>
  <c r="U36" i="5"/>
  <c r="T36" i="5" l="1"/>
  <c r="T34" i="5"/>
  <c r="T32" i="5"/>
  <c r="T30" i="5"/>
  <c r="T26" i="5"/>
  <c r="T25" i="5"/>
  <c r="T23" i="5"/>
  <c r="T22" i="5"/>
  <c r="T21" i="5"/>
  <c r="T20" i="5"/>
  <c r="T19" i="5"/>
  <c r="T18" i="5"/>
  <c r="T16" i="5"/>
  <c r="T15" i="5"/>
  <c r="T14" i="5"/>
  <c r="T13" i="5"/>
  <c r="T12" i="5"/>
  <c r="T11" i="5"/>
  <c r="T10" i="5"/>
  <c r="T9" i="5"/>
  <c r="T8" i="5"/>
</calcChain>
</file>

<file path=xl/sharedStrings.xml><?xml version="1.0" encoding="utf-8"?>
<sst xmlns="http://schemas.openxmlformats.org/spreadsheetml/2006/main" count="414" uniqueCount="174">
  <si>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</si>
  <si>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</si>
  <si>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</si>
  <si>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</si>
  <si>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</si>
  <si>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</si>
  <si>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</si>
  <si>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</si>
  <si>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</si>
  <si>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</si>
  <si>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</si>
  <si>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</si>
  <si>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</si>
  <si>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</si>
  <si>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</si>
  <si>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</si>
  <si>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</si>
  <si>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</si>
  <si>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</si>
  <si>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</si>
  <si>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</si>
  <si>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</si>
  <si>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</si>
  <si>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</si>
  <si>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</si>
  <si>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</si>
  <si>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</si>
  <si>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</si>
  <si>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</si>
  <si>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</si>
  <si>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</si>
  <si>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</si>
  <si>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</si>
  <si>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</si>
  <si>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</si>
  <si>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</si>
  <si>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</si>
  <si>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</si>
  <si>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</si>
  <si>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</si>
  <si>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</si>
  <si>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</si>
  <si>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</si>
  <si>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</si>
  <si>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</si>
  <si>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</si>
  <si>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</si>
  <si>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</si>
  <si>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</si>
  <si>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</si>
  <si>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</si>
  <si>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</si>
  <si>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</si>
  <si>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</si>
  <si>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</si>
  <si>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</si>
  <si>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</si>
  <si>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</si>
  <si>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Programa o proyecto de Inversión</t>
  </si>
  <si>
    <t/>
  </si>
  <si>
    <t>E</t>
  </si>
  <si>
    <t>P</t>
  </si>
  <si>
    <t>1.8.4</t>
  </si>
  <si>
    <t>1.3.4</t>
  </si>
  <si>
    <t>E058-PB0850</t>
  </si>
  <si>
    <t>E058PB0850  Impartición de Justicia Administrativa</t>
  </si>
  <si>
    <t>1.2.1</t>
  </si>
  <si>
    <t>E058-PB2039</t>
  </si>
  <si>
    <t>E058PB2039  Procuración de Justicia Administrativa</t>
  </si>
  <si>
    <t>1.2.2</t>
  </si>
  <si>
    <t>E058-PB3155</t>
  </si>
  <si>
    <t>E058PB3155  Difusión y especialización jurisdiccional</t>
  </si>
  <si>
    <t>2.5.4</t>
  </si>
  <si>
    <t>P000-GA1379</t>
  </si>
  <si>
    <t>P000GA1379  Administración del despacho de presidencia</t>
  </si>
  <si>
    <t>P000-GB1053</t>
  </si>
  <si>
    <t>P000GB1053  Administración de los Recursos Humanos, Materiales, financieros y de Servicios del TJA</t>
  </si>
  <si>
    <t>P000-GC1380</t>
  </si>
  <si>
    <t>P000GC1380  Atención a las solicitudes de acceso a la información pública</t>
  </si>
  <si>
    <t>P000-GD1057</t>
  </si>
  <si>
    <t>P000GD1057  Operación del Órgano Interno de Control del Tribunal de Justicia Administrativa</t>
  </si>
  <si>
    <t>Tribunal de Justicia Administrativa del Estado de Guanajuato
Indicadores de Resultados
Del 01 de Enero al 30 de Junio de 2023</t>
  </si>
  <si>
    <t>Tribunal de Justicia Administrativa del Estado de Guanajuato</t>
  </si>
  <si>
    <t>Si</t>
  </si>
  <si>
    <t>Fin</t>
  </si>
  <si>
    <t>Contribuir a incrementar la certeza jurídica en el Estado de Guanajuato, mediante la Administración de Justicia Administrativa, garantizando el estado de derecho en la entidad</t>
  </si>
  <si>
    <t>Índice de Gobierno Abierto</t>
  </si>
  <si>
    <t>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federal.</t>
  </si>
  <si>
    <t>Número de índice</t>
  </si>
  <si>
    <t>Porcentaje de unidades económicas que identifican a los jueces y manifiestan que les generan confianza</t>
  </si>
  <si>
    <t>(Total de unidades económicas que tienen mucha o alguna confianza en los Jueces/ Total de unidades económicas que identifican a los Jueces)*100</t>
  </si>
  <si>
    <t>Total de unidades económicas que tienen mucha o alguna confianza en los Jueces/ Total de unidades económicas que identifican a los Jueces</t>
  </si>
  <si>
    <t>Porcentaje</t>
  </si>
  <si>
    <t>Índice de Estado de Derecho en Guanajuato</t>
  </si>
  <si>
    <t>Medición del grado de adhesión al Estado de Derecho, siendo la fuente de datos los que provienen de cuestionarios para expertos, encuestas a población general, y fuentes terciarias incluidas en el Índice</t>
  </si>
  <si>
    <t>Propósito</t>
  </si>
  <si>
    <t>Los particulares que son susceptibles de presentar controversias de carácter administrativo y fiscal frente a la administración pública, estatal y municipal, del Estado de Guanajuato, así como aquellos que, junto con servidores públicos, son vinculados o imputados por faltas administrativas graves, tienen garantizado su derecho a la impartición de Justicia Administrativa.</t>
  </si>
  <si>
    <t>Porcentaje de sentencias del Tribunal modificadas o revocadas</t>
  </si>
  <si>
    <t>(Sentencias modificadas o revocadas/Sentencias notificadas)*100</t>
  </si>
  <si>
    <t>Las sentencias del Tribunal notificadas que otras instancias decreten su revocación o modificación/Todas las sentencias notificadas por el Tribunal</t>
  </si>
  <si>
    <t>Componente</t>
  </si>
  <si>
    <t>Procesos y procedimientos jurisdiccionales resueltos</t>
  </si>
  <si>
    <t>Porcentaje de recursos de reclamación concluidos</t>
  </si>
  <si>
    <t>(Recursos de reclamación concluidos/Recursos de reclamación promovidos)*100</t>
  </si>
  <si>
    <t>Recursos de reclamación concluidos por cualquier motivo/Recursos de reclamación promovidos</t>
  </si>
  <si>
    <t>Porcentaje de recursos de revisión concluidos</t>
  </si>
  <si>
    <t>(Recursos de revisión concluidos/Recursos de revisión promovidos)*100</t>
  </si>
  <si>
    <t>Recursos de revisión concluidos por cualquier motivo/Recursos de revisión promovidos</t>
  </si>
  <si>
    <t>Porcentaje de demandas concluídas.</t>
  </si>
  <si>
    <t>(Demandas concluídas/Demandas promovidas)*100</t>
  </si>
  <si>
    <t>Demandas concluidas por cualquier motivo/Demandas promovidas</t>
  </si>
  <si>
    <t>Actividad</t>
  </si>
  <si>
    <t>Emisión de acuerdos de impulso procesal, de resoluciones a cargo del Tribunal dentro del procedimiento de responsabilidad administrativa por faltas graves o de particulares, de recursos de reclamación resueltos oportunamente por el Pleno, promoción de las excitativas de justicia y resoluciones emititdas por la vía del juicio sumario</t>
  </si>
  <si>
    <t>Tiempo promedio para la emisión de acuerdos de impulso procesal</t>
  </si>
  <si>
    <t>(Sumatoria de tiempos para la emisión de cada acuerdo de impulso procesal/Total de acuerdos de impulso procesal emitidos)</t>
  </si>
  <si>
    <t>Se suman todos los días hábiles que median entre cada acuerdo de impulso procesal y su promoción que lo genera de todas las salas del Tribunal de Justicia Administrativa	/Se refiere al total de acuerdos de impulso procesal que emite el Tribunal en todas sus salas</t>
  </si>
  <si>
    <t>Porcentaje de recursos de reclamación resueltos oportunamente por el pleno</t>
  </si>
  <si>
    <t>(Recursos de reclamación resueltos por el pleno en plazo legal/Recursos de reclamación sometidos al pleno)*100</t>
  </si>
  <si>
    <t xml:space="preserve">Aquellos recursos de reclamación sometidos por el magistrado ponente al pleno del Tribunal que son resueltos por este órgano colegiado dentro del plazo de 10 diez días siguientes a su presentación/Todos los recursos de reclamación sometidos al pleno del Tribunal para su resolución	</t>
  </si>
  <si>
    <t>Emisión de acuerdos de impulso procesal, de resoluciones a cargo del Tribunal dentro del procedimiento de responsabilidad administrativa por faltas graves o de particulares, de recursos de reclamación resueltos oportunamente por el Pleno, promoción de las</t>
  </si>
  <si>
    <t>Porcentaje de excitativas de justicia fundadas</t>
  </si>
  <si>
    <t>(Excitativas de justicia fundadas/Resoluciones jurisdiccionales emitidas)*100</t>
  </si>
  <si>
    <t>Las excitativas de justicia presentadas por las partes que resulten declaradas fundadas por el pleno/Todas las resoluciones emitidas por las salas</t>
  </si>
  <si>
    <t xml:space="preserve">
Tiempo promedio para la emisión de resoluciones a cargo del Tribunal dentro del procedimiento de responsabilidad administrativa por faltas graves o de particulares</t>
  </si>
  <si>
    <t>(Sumatoria de tiempos para la resolución de cada procedimiento de responsabilidad a cargo del Tribunal/Total de resoluciones de procedimientos de responsabilidad a cargo del Tribunal)</t>
  </si>
  <si>
    <t xml:space="preserve">Se suman todos los días hábiles que median entre cada acuerdo que declara cerrada la instrucción del procedimiento de responsabilidad administrativa a cargo del Tribunal de Justicia Administrativa y la emisión de la resolución respectiva/Se refiere al total de resoluciones del procedimiento de responsabilidad administrativa a cargo del Tribunal de Justicia Administrativa	</t>
  </si>
  <si>
    <t>Tiempo promedio para la emisión de resoluciones de juicio sumario</t>
  </si>
  <si>
    <t>(Días hábiles/Resoluciones)</t>
  </si>
  <si>
    <t>Se suman todos los días hábiles que median entre la fecha de radicación y la fecha de resolución de cada una de las entradas por la vía sumaria/Se refiere al total de resoluciones de juicio sumario que emite el TJA en todas sus Salas</t>
  </si>
  <si>
    <t>Atención jurídica en materia administrativa y fiscal otorgada</t>
  </si>
  <si>
    <t>Porcentaje de asesorías en materia Administrativa y Fiscal atendidas</t>
  </si>
  <si>
    <t>(Asesorías atendidas/Asesorías solicitadas)*100</t>
  </si>
  <si>
    <t>Total asesorías en materia Administrativa y Fiscal atendidas por la Unidad de Defensoría de Oficio/Total de asesorías en materia Administrativa y Fiscal solicitadas a la Unidad de Defensoría de Oficio</t>
  </si>
  <si>
    <t>Porcentaje de gestiones administrativas y fiscales realizadas por la coordinación de la unidad de defensoría de oficio</t>
  </si>
  <si>
    <t>(Gestiones solicitadas en el ejercicio/Gestiones realizadas en el ejercicio)*100</t>
  </si>
  <si>
    <t>Las gestiones solicitadas por la Unidad de Defensoría de Oficio/Las gestiones realizadas por la Unidad de Defensoría de Oficio</t>
  </si>
  <si>
    <t>Porcentaje de actividades de conciliación</t>
  </si>
  <si>
    <t>(Conciliaciones realizadas/Conciliaciones solicitadas)</t>
  </si>
  <si>
    <t>Conciliaciones realizadas por la Unidad de Defensoria de Oficio/Total de conciliaciones solicitadas a la Unidad de Defensoria de Oficio</t>
  </si>
  <si>
    <t>Porcentaje de sentencias favorables</t>
  </si>
  <si>
    <t>(Sentencias favorables/Sentencias notificadas)</t>
  </si>
  <si>
    <t>Aquellas sentencias favorables dictadas y notificadas en el ejercicio, de asuntos planteados por las defensorías de oficio/Total de sentencias dictadas y notificadas en el ejercicio, de asuntos planteados por las defensorías de oficio</t>
  </si>
  <si>
    <t>Calificación promedio de satisfacción de usuarios de la unidad de defensoría de oficio</t>
  </si>
  <si>
    <t>(Puntaje total obtenido/Total de usuarios encuestados)</t>
  </si>
  <si>
    <t>Es el puntaje total de las encuestas aplicadas/Usuarios encuestados sobre el servicio recibido</t>
  </si>
  <si>
    <t>Recepción de solicitudes para la atención de asesorías, gestiones y conciliaciones, gestión de asuntos en materia administrativa y fiscal</t>
  </si>
  <si>
    <t>Porcentaje de demandas promovidas ante el Tribunal o los Juzgados Administrativos Municipales por la Unidad de Defensoría de Oficio</t>
  </si>
  <si>
    <t>(Demandas interpuestas por la Unidad de Defensoría de Oficio/Asesorías de primera vez otorgadas por la Unidad de Defensoría de Oficio)*100</t>
  </si>
  <si>
    <t>Aquellas demandas ante el Tribunal o juzgado administrativo municipal que son elaboradas por los defensores de oficio del Tribunal/Aquellas asesorías de primera vez que brindan los defensores de oficio</t>
  </si>
  <si>
    <t>Acciones de especialización en materia de justicia administrativa realizadas</t>
  </si>
  <si>
    <t>Porcentaje de productos de contenido especializado generados</t>
  </si>
  <si>
    <t>(Productos de contenido especializado generado en el periodo/Productos de contenido especializado programado en el periodo)*100</t>
  </si>
  <si>
    <t>Representa la producción de contenido especializado generado en el periodo, derivado del programa anual de trabajo del Instituto de la Justicia Administrativa del TJA/Representas los productos de contenido especializado programa en el periodo, derivado del programa anual de trabajo del Instituto de la Justicia Administrativa del TJA</t>
  </si>
  <si>
    <t>Porcentaje de eficiencia terminal de los programas académicos del IJA</t>
  </si>
  <si>
    <t>(Cantidad de personal jurisdiccional egresado/Cantidad de personal jurisdiccional ingresado)*100</t>
  </si>
  <si>
    <t>Representa el total de personal jurisdiccional egresado de los programas académicos ofertados por el Instituto de la Justicia Administrativa en el periodo/Representa el total de personal jurisdiccional inscrito en los programas académicos ofertados por el Instituto de la Justicia Administrativa en el periodo</t>
  </si>
  <si>
    <t>Ofertar la maestría, especialidad y diplomado en materia administrativa y promoción de la investigación y justicia administrativa</t>
  </si>
  <si>
    <t>Tasa de variación de audiencia del contenido WEB del TJA</t>
  </si>
  <si>
    <t>(Cantidad de páginas vistas en el portal web del TJA en el periodo actual/Cantidad de páginas vistas en el portal web del TJA en el periodo anterior)-1*100</t>
  </si>
  <si>
    <t>Representa el número de visitas al sitio web institucional del Tribunal y micro sitios en el periodo actual/Representa el número de visitas al sitio web institucional del Tribunal y micro sitios en el periodo anterior</t>
  </si>
  <si>
    <t>Tasa de variación de difusión en redes sociales del TJA</t>
  </si>
  <si>
    <t>(Cantidad de impactos en redes sociales del TJA en el periodo actual/Cantidad de impactos en redes sociales del TJA en el periodo anterior)-1*100</t>
  </si>
  <si>
    <t xml:space="preserve">Representa el impacto en el alcance de las publicaciones en las redes sociales del TJA en el periodo actual/Representa el impacto en el alcance de las publicaciones en las redes sociales del TJA en el periodo anterior	</t>
  </si>
  <si>
    <t>Proceso</t>
  </si>
  <si>
    <t>Administración del despacho de presidencia</t>
  </si>
  <si>
    <t>Porcentaje de Avance Físico del Proceso/Proyecto</t>
  </si>
  <si>
    <t>Porcentaje de avance físico ejercido / Porcentaje de avance físico programado</t>
  </si>
  <si>
    <t>Porcentaje de Avance Físico alcanzado por el proceso/proyecto durante la fase de ejecución/Porcentaje de Avance Físico establecido en la fase de Programación para el proceso/proyecto</t>
  </si>
  <si>
    <t>Administración de los Recursos Humanos, Materiales, financieros y de Servicios del TJA</t>
  </si>
  <si>
    <t>Atención a las solicitudes de acceso a la información pública</t>
  </si>
  <si>
    <t>Operación del Órgano Interno de Control del Tribunal de Justicia Administrativa</t>
  </si>
  <si>
    <t>Días</t>
  </si>
  <si>
    <t>Puntaje</t>
  </si>
  <si>
    <t>Tasa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</si>
</sst>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8"/>
      <color rgb="FF444444"/>
      <name val="Arial"/>
      <family val="2"/>
    </font>
    <font>
      <sz val="8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3" fillId="7" borderId="0" xfId="16" applyFont="1" applyFill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7" xfId="0" applyBorder="1" applyAlignment="1">
      <alignment horizontal="center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/>
    <xf numFmtId="0" fontId="0" fillId="0" borderId="7" xfId="0" applyBorder="1" applyAlignment="1" applyProtection="1">
      <alignment horizontal="justify" vertical="top" wrapText="1"/>
      <protection locked="0"/>
    </xf>
    <xf numFmtId="0" fontId="0" fillId="0" borderId="7" xfId="0" applyBorder="1" applyProtection="1">
      <protection locked="0"/>
    </xf>
    <xf numFmtId="0" fontId="0" fillId="0" borderId="4" xfId="0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4" fontId="7" fillId="0" borderId="7" xfId="0" applyNumberFormat="1" applyFont="1" applyBorder="1" applyAlignment="1">
      <alignment horizontal="right" vertical="top"/>
    </xf>
    <xf numFmtId="0" fontId="7" fillId="0" borderId="7" xfId="0" applyFont="1" applyBorder="1"/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Protection="1">
      <protection locked="0"/>
    </xf>
    <xf numFmtId="0" fontId="7" fillId="0" borderId="0" xfId="0" applyFont="1"/>
    <xf numFmtId="0" fontId="5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43" fontId="9" fillId="0" borderId="7" xfId="17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2" fillId="0" borderId="0" xfId="0" applyFont="1"/>
    <xf numFmtId="2" fontId="5" fillId="0" borderId="7" xfId="0" applyNumberFormat="1" applyFont="1" applyBorder="1" applyAlignment="1" applyProtection="1">
      <alignment vertical="center"/>
      <protection locked="0"/>
    </xf>
    <xf numFmtId="165" fontId="5" fillId="0" borderId="7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top" wrapText="1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6" borderId="6" xfId="8" applyFont="1" applyFill="1" applyBorder="1" applyAlignment="1" applyProtection="1">
      <alignment horizontal="center" vertical="center" wrapText="1"/>
      <protection locked="0"/>
    </xf>
    <xf numFmtId="0" fontId="5" fillId="6" borderId="3" xfId="8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top" wrapText="1"/>
    </xf>
    <xf numFmtId="0" fontId="0" fillId="0" borderId="7" xfId="0" applyBorder="1" applyAlignment="1"/>
    <xf numFmtId="0" fontId="7" fillId="0" borderId="7" xfId="0" applyFont="1" applyBorder="1" applyAlignment="1">
      <alignment wrapText="1"/>
    </xf>
    <xf numFmtId="0" fontId="13" fillId="0" borderId="0" xfId="0" applyFont="1" applyAlignment="1">
      <alignment wrapText="1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workbookViewId="0">
      <selection activeCell="W4" sqref="W4"/>
    </sheetView>
  </sheetViews>
  <sheetFormatPr baseColWidth="10" defaultColWidth="12" defaultRowHeight="10.199999999999999" x14ac:dyDescent="0.2"/>
  <cols>
    <col min="1" max="1" width="22.28515625" customWidth="1"/>
    <col min="2" max="2" width="17" style="1" customWidth="1"/>
    <col min="3" max="3" width="44" style="1" customWidth="1"/>
    <col min="4" max="4" width="37" style="1" customWidth="1"/>
    <col min="5" max="5" width="21.42578125" style="1" customWidth="1"/>
    <col min="6" max="12" width="17" style="1" customWidth="1"/>
    <col min="13" max="13" width="44.140625" style="1" customWidth="1"/>
    <col min="14" max="14" width="44" style="1" customWidth="1"/>
    <col min="15" max="15" width="14.140625" style="1" customWidth="1"/>
    <col min="16" max="17" width="42.7109375" style="1" customWidth="1"/>
    <col min="18" max="21" width="12" style="1"/>
    <col min="22" max="22" width="13" style="1" bestFit="1" customWidth="1"/>
    <col min="23" max="23" width="14.42578125" customWidth="1"/>
  </cols>
  <sheetData>
    <row r="1" spans="1:23" ht="60" customHeight="1" x14ac:dyDescent="0.2">
      <c r="A1" s="44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1.25" customHeight="1" x14ac:dyDescent="0.2">
      <c r="A2" s="11" t="s">
        <v>58</v>
      </c>
      <c r="B2" s="11"/>
      <c r="C2" s="11"/>
      <c r="D2" s="11"/>
      <c r="E2" s="11"/>
      <c r="F2" s="17" t="s">
        <v>0</v>
      </c>
      <c r="G2" s="17"/>
      <c r="H2" s="17"/>
      <c r="I2" s="17"/>
      <c r="J2" s="17"/>
      <c r="K2" s="12" t="s">
        <v>55</v>
      </c>
      <c r="L2" s="12"/>
      <c r="M2" s="12"/>
      <c r="N2" s="13" t="s">
        <v>56</v>
      </c>
      <c r="O2" s="13"/>
      <c r="P2" s="13"/>
      <c r="Q2" s="13"/>
      <c r="R2" s="13"/>
      <c r="S2" s="13"/>
      <c r="T2" s="13"/>
      <c r="U2" s="14" t="s">
        <v>53</v>
      </c>
      <c r="V2" s="14"/>
      <c r="W2" s="14"/>
    </row>
    <row r="3" spans="1:23" ht="54.75" customHeight="1" x14ac:dyDescent="0.2">
      <c r="A3" s="6" t="s">
        <v>48</v>
      </c>
      <c r="B3" s="6" t="s">
        <v>47</v>
      </c>
      <c r="C3" s="6" t="s">
        <v>46</v>
      </c>
      <c r="D3" s="6" t="s">
        <v>45</v>
      </c>
      <c r="E3" s="6" t="s">
        <v>44</v>
      </c>
      <c r="F3" s="7" t="s">
        <v>43</v>
      </c>
      <c r="G3" s="7" t="s">
        <v>42</v>
      </c>
      <c r="H3" s="7" t="s">
        <v>41</v>
      </c>
      <c r="I3" s="8" t="s">
        <v>40</v>
      </c>
      <c r="J3" s="8" t="s">
        <v>39</v>
      </c>
      <c r="K3" s="9" t="s">
        <v>38</v>
      </c>
      <c r="L3" s="9" t="s">
        <v>37</v>
      </c>
      <c r="M3" s="9" t="s">
        <v>24</v>
      </c>
      <c r="N3" s="10" t="s">
        <v>36</v>
      </c>
      <c r="O3" s="10" t="s">
        <v>35</v>
      </c>
      <c r="P3" s="10" t="s">
        <v>34</v>
      </c>
      <c r="Q3" s="10" t="s">
        <v>57</v>
      </c>
      <c r="R3" s="10" t="s">
        <v>33</v>
      </c>
      <c r="S3" s="10" t="s">
        <v>32</v>
      </c>
      <c r="T3" s="10" t="s">
        <v>31</v>
      </c>
      <c r="U3" s="15" t="s">
        <v>52</v>
      </c>
      <c r="V3" s="16" t="s">
        <v>29</v>
      </c>
      <c r="W3" s="16" t="s">
        <v>54</v>
      </c>
    </row>
    <row r="4" spans="1:23" ht="92.4" customHeight="1" x14ac:dyDescent="0.2">
      <c r="A4" s="24"/>
      <c r="B4" s="25"/>
      <c r="C4" s="24"/>
      <c r="D4" s="26"/>
      <c r="E4" s="24"/>
      <c r="F4" s="19">
        <v>166324783.84999993</v>
      </c>
      <c r="G4" s="19">
        <v>169900478.85999992</v>
      </c>
      <c r="H4" s="19">
        <v>65898807.719999969</v>
      </c>
      <c r="I4" s="19">
        <v>65898807.719999969</v>
      </c>
      <c r="J4" s="19">
        <v>65898807.719999969</v>
      </c>
      <c r="K4" s="34" t="s">
        <v>83</v>
      </c>
      <c r="L4" s="34" t="s">
        <v>84</v>
      </c>
      <c r="M4" s="35" t="s">
        <v>85</v>
      </c>
      <c r="N4" s="36" t="s">
        <v>86</v>
      </c>
      <c r="O4" s="34" t="s">
        <v>84</v>
      </c>
      <c r="P4" s="35" t="s">
        <v>87</v>
      </c>
      <c r="Q4" s="37" t="s">
        <v>87</v>
      </c>
      <c r="R4" s="33">
        <v>0.48</v>
      </c>
      <c r="S4" s="38">
        <v>0</v>
      </c>
      <c r="T4" s="33">
        <v>0.66</v>
      </c>
      <c r="U4" s="34">
        <v>0.66</v>
      </c>
      <c r="V4" s="38">
        <v>0</v>
      </c>
      <c r="W4" s="36" t="s">
        <v>88</v>
      </c>
    </row>
    <row r="5" spans="1:23" ht="38.4" customHeight="1" x14ac:dyDescent="0.2">
      <c r="A5" s="24"/>
      <c r="B5" s="25"/>
      <c r="C5" s="24"/>
      <c r="D5" s="26"/>
      <c r="E5" s="24"/>
      <c r="F5" s="19">
        <v>166324783.84999993</v>
      </c>
      <c r="G5" s="19">
        <v>169900478.85999992</v>
      </c>
      <c r="H5" s="19">
        <v>65898807.719999969</v>
      </c>
      <c r="I5" s="19">
        <v>65898807.719999969</v>
      </c>
      <c r="J5" s="19">
        <v>65898807.719999969</v>
      </c>
      <c r="K5" s="34" t="s">
        <v>83</v>
      </c>
      <c r="L5" s="34" t="s">
        <v>84</v>
      </c>
      <c r="M5" s="35" t="s">
        <v>85</v>
      </c>
      <c r="N5" s="37" t="s">
        <v>89</v>
      </c>
      <c r="O5" s="34" t="s">
        <v>84</v>
      </c>
      <c r="P5" s="35" t="s">
        <v>90</v>
      </c>
      <c r="Q5" s="39" t="s">
        <v>91</v>
      </c>
      <c r="R5" s="33">
        <v>55.6</v>
      </c>
      <c r="S5" s="38">
        <v>0</v>
      </c>
      <c r="T5" s="33">
        <v>0</v>
      </c>
      <c r="U5" s="38">
        <v>0</v>
      </c>
      <c r="V5" s="38">
        <v>0</v>
      </c>
      <c r="W5" s="36" t="s">
        <v>92</v>
      </c>
    </row>
    <row r="6" spans="1:23" ht="58.8" customHeight="1" x14ac:dyDescent="0.2">
      <c r="A6" s="24"/>
      <c r="B6" s="25"/>
      <c r="C6" s="24"/>
      <c r="D6" s="26"/>
      <c r="E6" s="24"/>
      <c r="F6" s="19">
        <v>166324783.84999993</v>
      </c>
      <c r="G6" s="19">
        <v>169900478.85999992</v>
      </c>
      <c r="H6" s="19">
        <v>65898807.719999969</v>
      </c>
      <c r="I6" s="19">
        <v>65898807.719999969</v>
      </c>
      <c r="J6" s="19">
        <v>65898807.719999969</v>
      </c>
      <c r="K6" s="34" t="s">
        <v>83</v>
      </c>
      <c r="L6" s="34" t="s">
        <v>84</v>
      </c>
      <c r="M6" s="35" t="s">
        <v>85</v>
      </c>
      <c r="N6" s="36" t="s">
        <v>93</v>
      </c>
      <c r="O6" s="34" t="s">
        <v>84</v>
      </c>
      <c r="P6" s="35" t="s">
        <v>94</v>
      </c>
      <c r="Q6" s="37" t="s">
        <v>94</v>
      </c>
      <c r="R6" s="33">
        <v>0.43</v>
      </c>
      <c r="S6" s="38">
        <v>0</v>
      </c>
      <c r="T6" s="33">
        <v>0.46</v>
      </c>
      <c r="U6" s="34">
        <v>0.46</v>
      </c>
      <c r="V6" s="38">
        <v>0</v>
      </c>
      <c r="W6" s="36" t="s">
        <v>88</v>
      </c>
    </row>
    <row r="7" spans="1:23" x14ac:dyDescent="0.2">
      <c r="A7" s="18" t="s">
        <v>59</v>
      </c>
      <c r="B7" s="18"/>
      <c r="C7" s="18"/>
      <c r="D7" s="18"/>
      <c r="E7" s="27">
        <v>21114</v>
      </c>
      <c r="F7" s="28">
        <v>166324783.84999993</v>
      </c>
      <c r="G7" s="28">
        <v>169900478.85999992</v>
      </c>
      <c r="H7" s="28">
        <v>65898807.719999969</v>
      </c>
      <c r="I7" s="28">
        <v>65898807.719999969</v>
      </c>
      <c r="J7" s="28">
        <v>65898807.719999969</v>
      </c>
      <c r="K7" s="20"/>
      <c r="L7" s="20"/>
      <c r="M7" s="48"/>
      <c r="N7" s="20"/>
      <c r="O7" s="20"/>
      <c r="P7" s="21"/>
      <c r="Q7" s="21"/>
      <c r="R7" s="22"/>
      <c r="S7" s="22"/>
      <c r="T7" s="22"/>
      <c r="U7" s="22"/>
      <c r="V7" s="22"/>
      <c r="W7" s="20"/>
    </row>
    <row r="8" spans="1:23" ht="81.599999999999994" x14ac:dyDescent="0.2">
      <c r="A8" s="18" t="s">
        <v>60</v>
      </c>
      <c r="B8" s="18" t="s">
        <v>64</v>
      </c>
      <c r="C8" s="18" t="s">
        <v>65</v>
      </c>
      <c r="D8" s="18" t="s">
        <v>66</v>
      </c>
      <c r="E8" s="43" t="s">
        <v>82</v>
      </c>
      <c r="F8" s="19">
        <v>104950859.21999998</v>
      </c>
      <c r="G8" s="19">
        <v>103621128.76999998</v>
      </c>
      <c r="H8" s="19">
        <v>43173302.069999993</v>
      </c>
      <c r="I8" s="19">
        <v>43173302.069999993</v>
      </c>
      <c r="J8" s="19">
        <v>43173302.069999993</v>
      </c>
      <c r="K8" s="34" t="s">
        <v>83</v>
      </c>
      <c r="L8" s="34" t="s">
        <v>95</v>
      </c>
      <c r="M8" s="35" t="s">
        <v>96</v>
      </c>
      <c r="N8" s="35" t="s">
        <v>97</v>
      </c>
      <c r="O8" s="34" t="s">
        <v>95</v>
      </c>
      <c r="P8" s="35" t="s">
        <v>98</v>
      </c>
      <c r="Q8" s="35" t="s">
        <v>99</v>
      </c>
      <c r="R8" s="33">
        <v>5</v>
      </c>
      <c r="S8" s="38">
        <v>0</v>
      </c>
      <c r="T8" s="41">
        <f>(U8/V8)*100</f>
        <v>2.3959646910466583</v>
      </c>
      <c r="U8" s="34">
        <f>33+43</f>
        <v>76</v>
      </c>
      <c r="V8" s="34">
        <f>1585+1587</f>
        <v>3172</v>
      </c>
      <c r="W8" s="34" t="s">
        <v>92</v>
      </c>
    </row>
    <row r="9" spans="1:23" ht="30.6" x14ac:dyDescent="0.2">
      <c r="A9" s="18" t="s">
        <v>60</v>
      </c>
      <c r="B9" s="18" t="s">
        <v>64</v>
      </c>
      <c r="C9" s="18" t="s">
        <v>65</v>
      </c>
      <c r="D9" s="18" t="s">
        <v>66</v>
      </c>
      <c r="E9" s="43" t="s">
        <v>82</v>
      </c>
      <c r="F9" s="19">
        <v>104950859.21999998</v>
      </c>
      <c r="G9" s="19">
        <v>103621128.76999998</v>
      </c>
      <c r="H9" s="19">
        <v>43173302.069999993</v>
      </c>
      <c r="I9" s="19">
        <v>43173302.069999993</v>
      </c>
      <c r="J9" s="19">
        <v>43173302.069999993</v>
      </c>
      <c r="K9" s="34" t="s">
        <v>83</v>
      </c>
      <c r="L9" s="34" t="s">
        <v>100</v>
      </c>
      <c r="M9" s="35" t="s">
        <v>101</v>
      </c>
      <c r="N9" s="34" t="s">
        <v>102</v>
      </c>
      <c r="O9" s="34" t="s">
        <v>100</v>
      </c>
      <c r="P9" s="35" t="s">
        <v>103</v>
      </c>
      <c r="Q9" s="35" t="s">
        <v>104</v>
      </c>
      <c r="R9" s="33">
        <v>89.9</v>
      </c>
      <c r="S9" s="38">
        <v>0</v>
      </c>
      <c r="T9" s="41">
        <f>(U9/V9)*100</f>
        <v>121.7008797653959</v>
      </c>
      <c r="U9" s="34">
        <f>220+195</f>
        <v>415</v>
      </c>
      <c r="V9" s="34">
        <f>208+133</f>
        <v>341</v>
      </c>
      <c r="W9" s="34" t="s">
        <v>92</v>
      </c>
    </row>
    <row r="10" spans="1:23" ht="30.6" x14ac:dyDescent="0.2">
      <c r="A10" s="18" t="s">
        <v>60</v>
      </c>
      <c r="B10" s="18" t="s">
        <v>64</v>
      </c>
      <c r="C10" s="18" t="s">
        <v>65</v>
      </c>
      <c r="D10" s="18" t="s">
        <v>66</v>
      </c>
      <c r="E10" s="43" t="s">
        <v>82</v>
      </c>
      <c r="F10" s="19">
        <v>104950859.21999998</v>
      </c>
      <c r="G10" s="19">
        <v>103621128.76999998</v>
      </c>
      <c r="H10" s="19">
        <v>43173302.069999993</v>
      </c>
      <c r="I10" s="19">
        <v>43173302.069999993</v>
      </c>
      <c r="J10" s="19">
        <v>43173302.069999993</v>
      </c>
      <c r="K10" s="34" t="s">
        <v>83</v>
      </c>
      <c r="L10" s="34" t="s">
        <v>100</v>
      </c>
      <c r="M10" s="35" t="s">
        <v>101</v>
      </c>
      <c r="N10" s="34" t="s">
        <v>105</v>
      </c>
      <c r="O10" s="34" t="s">
        <v>100</v>
      </c>
      <c r="P10" s="35" t="s">
        <v>106</v>
      </c>
      <c r="Q10" s="35" t="s">
        <v>107</v>
      </c>
      <c r="R10" s="33">
        <v>75</v>
      </c>
      <c r="S10" s="38">
        <v>0</v>
      </c>
      <c r="T10" s="41">
        <f>(U10/V10)*100</f>
        <v>67.796610169491515</v>
      </c>
      <c r="U10" s="34">
        <f>76+44</f>
        <v>120</v>
      </c>
      <c r="V10" s="34">
        <f>89+88</f>
        <v>177</v>
      </c>
      <c r="W10" s="34" t="s">
        <v>92</v>
      </c>
    </row>
    <row r="11" spans="1:23" ht="30.6" x14ac:dyDescent="0.2">
      <c r="A11" s="18" t="s">
        <v>60</v>
      </c>
      <c r="B11" s="18" t="s">
        <v>64</v>
      </c>
      <c r="C11" s="18" t="s">
        <v>65</v>
      </c>
      <c r="D11" s="18" t="s">
        <v>66</v>
      </c>
      <c r="E11" s="43" t="s">
        <v>82</v>
      </c>
      <c r="F11" s="19">
        <v>104950859.21999998</v>
      </c>
      <c r="G11" s="19">
        <v>103621128.76999998</v>
      </c>
      <c r="H11" s="19">
        <v>43173302.069999993</v>
      </c>
      <c r="I11" s="19">
        <v>43173302.069999993</v>
      </c>
      <c r="J11" s="19">
        <v>43173302.069999993</v>
      </c>
      <c r="K11" s="34" t="s">
        <v>83</v>
      </c>
      <c r="L11" s="34" t="s">
        <v>100</v>
      </c>
      <c r="M11" s="35" t="s">
        <v>101</v>
      </c>
      <c r="N11" s="34" t="s">
        <v>108</v>
      </c>
      <c r="O11" s="34" t="s">
        <v>100</v>
      </c>
      <c r="P11" s="35" t="s">
        <v>109</v>
      </c>
      <c r="Q11" s="35" t="s">
        <v>110</v>
      </c>
      <c r="R11" s="33">
        <v>77</v>
      </c>
      <c r="S11" s="38"/>
      <c r="T11" s="41">
        <f>(U11/V11)*100</f>
        <v>72.878095696080791</v>
      </c>
      <c r="U11" s="34">
        <f>1495+1536</f>
        <v>3031</v>
      </c>
      <c r="V11" s="34">
        <f>2309+1850</f>
        <v>4159</v>
      </c>
      <c r="W11" s="34" t="s">
        <v>92</v>
      </c>
    </row>
    <row r="12" spans="1:23" ht="71.400000000000006" x14ac:dyDescent="0.2">
      <c r="A12" s="18" t="s">
        <v>60</v>
      </c>
      <c r="B12" s="18" t="s">
        <v>64</v>
      </c>
      <c r="C12" s="18" t="s">
        <v>65</v>
      </c>
      <c r="D12" s="18" t="s">
        <v>66</v>
      </c>
      <c r="E12" s="43" t="s">
        <v>82</v>
      </c>
      <c r="F12" s="19">
        <v>104950859.21999998</v>
      </c>
      <c r="G12" s="19">
        <v>103621128.76999998</v>
      </c>
      <c r="H12" s="19">
        <v>43173302.069999993</v>
      </c>
      <c r="I12" s="19">
        <v>43173302.069999993</v>
      </c>
      <c r="J12" s="19">
        <v>43173302.069999993</v>
      </c>
      <c r="K12" s="34" t="s">
        <v>83</v>
      </c>
      <c r="L12" s="34" t="s">
        <v>111</v>
      </c>
      <c r="M12" s="35" t="s">
        <v>112</v>
      </c>
      <c r="N12" s="35" t="s">
        <v>113</v>
      </c>
      <c r="O12" s="34" t="s">
        <v>111</v>
      </c>
      <c r="P12" s="35" t="s">
        <v>114</v>
      </c>
      <c r="Q12" s="35" t="s">
        <v>115</v>
      </c>
      <c r="R12" s="33">
        <v>15</v>
      </c>
      <c r="S12" s="38"/>
      <c r="T12" s="41">
        <f>(U12/V12)</f>
        <v>26.371880378657487</v>
      </c>
      <c r="U12" s="34">
        <f>123453+121700</f>
        <v>245153</v>
      </c>
      <c r="V12" s="34">
        <f>5111+4185</f>
        <v>9296</v>
      </c>
      <c r="W12" s="34" t="s">
        <v>171</v>
      </c>
    </row>
    <row r="13" spans="1:23" ht="71.400000000000006" x14ac:dyDescent="0.2">
      <c r="A13" s="18" t="s">
        <v>60</v>
      </c>
      <c r="B13" s="18" t="s">
        <v>64</v>
      </c>
      <c r="C13" s="18" t="s">
        <v>65</v>
      </c>
      <c r="D13" s="18" t="s">
        <v>66</v>
      </c>
      <c r="E13" s="43" t="s">
        <v>82</v>
      </c>
      <c r="F13" s="19">
        <v>104950859.21999998</v>
      </c>
      <c r="G13" s="19">
        <v>103621128.76999998</v>
      </c>
      <c r="H13" s="19">
        <v>43173302.069999993</v>
      </c>
      <c r="I13" s="19">
        <v>43173302.069999993</v>
      </c>
      <c r="J13" s="19">
        <v>43173302.069999993</v>
      </c>
      <c r="K13" s="34" t="s">
        <v>83</v>
      </c>
      <c r="L13" s="34" t="s">
        <v>111</v>
      </c>
      <c r="M13" s="35" t="s">
        <v>112</v>
      </c>
      <c r="N13" s="35" t="s">
        <v>116</v>
      </c>
      <c r="O13" s="34" t="s">
        <v>111</v>
      </c>
      <c r="P13" s="35" t="s">
        <v>117</v>
      </c>
      <c r="Q13" s="35" t="s">
        <v>118</v>
      </c>
      <c r="R13" s="33">
        <v>99.31</v>
      </c>
      <c r="S13" s="38"/>
      <c r="T13" s="41">
        <f>(U13/V13)*100</f>
        <v>100</v>
      </c>
      <c r="U13" s="34">
        <f>199+181</f>
        <v>380</v>
      </c>
      <c r="V13" s="34">
        <f>199+181</f>
        <v>380</v>
      </c>
      <c r="W13" s="34" t="s">
        <v>92</v>
      </c>
    </row>
    <row r="14" spans="1:23" ht="61.2" x14ac:dyDescent="0.2">
      <c r="A14" s="18" t="s">
        <v>60</v>
      </c>
      <c r="B14" s="18" t="s">
        <v>64</v>
      </c>
      <c r="C14" s="18" t="s">
        <v>65</v>
      </c>
      <c r="D14" s="18" t="s">
        <v>66</v>
      </c>
      <c r="E14" s="43" t="s">
        <v>82</v>
      </c>
      <c r="F14" s="19">
        <v>104950859.21999998</v>
      </c>
      <c r="G14" s="19">
        <v>103621128.76999998</v>
      </c>
      <c r="H14" s="19">
        <v>43173302.069999993</v>
      </c>
      <c r="I14" s="19">
        <v>43173302.069999993</v>
      </c>
      <c r="J14" s="19">
        <v>43173302.069999993</v>
      </c>
      <c r="K14" s="34" t="s">
        <v>83</v>
      </c>
      <c r="L14" s="34" t="s">
        <v>111</v>
      </c>
      <c r="M14" s="35" t="s">
        <v>119</v>
      </c>
      <c r="N14" s="40" t="s">
        <v>120</v>
      </c>
      <c r="O14" s="34" t="s">
        <v>111</v>
      </c>
      <c r="P14" s="35" t="s">
        <v>121</v>
      </c>
      <c r="Q14" s="35" t="s">
        <v>122</v>
      </c>
      <c r="R14" s="33">
        <v>0</v>
      </c>
      <c r="S14" s="38"/>
      <c r="T14" s="33">
        <f>(U14/V14)*100</f>
        <v>0</v>
      </c>
      <c r="U14" s="34">
        <v>0</v>
      </c>
      <c r="V14" s="34">
        <f>1544+1534</f>
        <v>3078</v>
      </c>
      <c r="W14" s="34" t="s">
        <v>92</v>
      </c>
    </row>
    <row r="15" spans="1:23" ht="91.8" customHeight="1" x14ac:dyDescent="0.2">
      <c r="A15" s="18" t="s">
        <v>60</v>
      </c>
      <c r="B15" s="18" t="s">
        <v>64</v>
      </c>
      <c r="C15" s="18" t="s">
        <v>65</v>
      </c>
      <c r="D15" s="18" t="s">
        <v>66</v>
      </c>
      <c r="E15" s="43" t="s">
        <v>82</v>
      </c>
      <c r="F15" s="19">
        <v>104950859.21999998</v>
      </c>
      <c r="G15" s="19">
        <v>103621128.76999998</v>
      </c>
      <c r="H15" s="19">
        <v>43173302.069999993</v>
      </c>
      <c r="I15" s="19">
        <v>43173302.069999993</v>
      </c>
      <c r="J15" s="19">
        <v>43173302.069999993</v>
      </c>
      <c r="K15" s="34" t="s">
        <v>83</v>
      </c>
      <c r="L15" s="34" t="s">
        <v>111</v>
      </c>
      <c r="M15" s="35" t="s">
        <v>119</v>
      </c>
      <c r="N15" s="35" t="s">
        <v>123</v>
      </c>
      <c r="O15" s="34" t="s">
        <v>111</v>
      </c>
      <c r="P15" s="35" t="s">
        <v>124</v>
      </c>
      <c r="Q15" s="35" t="s">
        <v>125</v>
      </c>
      <c r="R15" s="33">
        <v>30</v>
      </c>
      <c r="S15" s="38"/>
      <c r="T15" s="41">
        <f>(U15/V15)</f>
        <v>31.225806451612904</v>
      </c>
      <c r="U15" s="34">
        <f>576+392</f>
        <v>968</v>
      </c>
      <c r="V15" s="34">
        <f>17+14</f>
        <v>31</v>
      </c>
      <c r="W15" s="34" t="s">
        <v>171</v>
      </c>
    </row>
    <row r="16" spans="1:23" ht="61.2" x14ac:dyDescent="0.2">
      <c r="A16" s="18" t="s">
        <v>60</v>
      </c>
      <c r="B16" s="18" t="s">
        <v>64</v>
      </c>
      <c r="C16" s="18" t="s">
        <v>65</v>
      </c>
      <c r="D16" s="18" t="s">
        <v>66</v>
      </c>
      <c r="E16" s="43" t="s">
        <v>82</v>
      </c>
      <c r="F16" s="19">
        <v>104950859.21999998</v>
      </c>
      <c r="G16" s="19">
        <v>103621128.76999998</v>
      </c>
      <c r="H16" s="19">
        <v>43173302.069999993</v>
      </c>
      <c r="I16" s="19">
        <v>43173302.069999993</v>
      </c>
      <c r="J16" s="19">
        <v>43173302.069999993</v>
      </c>
      <c r="K16" s="34" t="s">
        <v>83</v>
      </c>
      <c r="L16" s="34" t="s">
        <v>111</v>
      </c>
      <c r="M16" s="35" t="s">
        <v>119</v>
      </c>
      <c r="N16" s="35" t="s">
        <v>126</v>
      </c>
      <c r="O16" s="34" t="s">
        <v>111</v>
      </c>
      <c r="P16" s="34" t="s">
        <v>127</v>
      </c>
      <c r="Q16" s="35" t="s">
        <v>128</v>
      </c>
      <c r="R16" s="33">
        <v>89.84</v>
      </c>
      <c r="S16" s="38"/>
      <c r="T16" s="42">
        <f>(U16/V16)</f>
        <v>131.6760124610592</v>
      </c>
      <c r="U16" s="34">
        <f>84519+84553</f>
        <v>169072</v>
      </c>
      <c r="V16" s="34">
        <f>656+628</f>
        <v>1284</v>
      </c>
      <c r="W16" s="34" t="s">
        <v>171</v>
      </c>
    </row>
    <row r="17" spans="1:23" s="32" customFormat="1" ht="30.6" x14ac:dyDescent="0.2">
      <c r="A17" s="27" t="s">
        <v>60</v>
      </c>
      <c r="B17" s="27" t="s">
        <v>64</v>
      </c>
      <c r="C17" s="27" t="s">
        <v>65</v>
      </c>
      <c r="D17" s="27" t="s">
        <v>66</v>
      </c>
      <c r="E17" s="47" t="s">
        <v>82</v>
      </c>
      <c r="F17" s="28">
        <v>104950859.21999998</v>
      </c>
      <c r="G17" s="28">
        <v>103621128.76999998</v>
      </c>
      <c r="H17" s="28">
        <v>43173302.069999993</v>
      </c>
      <c r="I17" s="28">
        <v>43173302.069999993</v>
      </c>
      <c r="J17" s="28">
        <v>43173302.069999993</v>
      </c>
      <c r="K17" s="29"/>
      <c r="L17" s="29"/>
      <c r="M17" s="49"/>
      <c r="N17" s="49"/>
      <c r="O17" s="29"/>
      <c r="P17" s="30"/>
      <c r="Q17" s="30"/>
      <c r="R17" s="31"/>
      <c r="S17" s="31"/>
      <c r="T17" s="33"/>
      <c r="U17" s="33"/>
      <c r="V17" s="33"/>
      <c r="W17" s="33"/>
    </row>
    <row r="18" spans="1:23" ht="51" x14ac:dyDescent="0.2">
      <c r="A18" s="18" t="s">
        <v>60</v>
      </c>
      <c r="B18" s="18" t="s">
        <v>67</v>
      </c>
      <c r="C18" s="18" t="s">
        <v>68</v>
      </c>
      <c r="D18" s="18" t="s">
        <v>69</v>
      </c>
      <c r="E18" s="43" t="s">
        <v>82</v>
      </c>
      <c r="F18" s="19">
        <v>12093891.649999997</v>
      </c>
      <c r="G18" s="19">
        <v>13076271.129999997</v>
      </c>
      <c r="H18" s="19">
        <v>4963136.1599999992</v>
      </c>
      <c r="I18" s="19">
        <v>4963136.1599999992</v>
      </c>
      <c r="J18" s="19">
        <v>4963136.1599999992</v>
      </c>
      <c r="K18" s="34" t="s">
        <v>83</v>
      </c>
      <c r="L18" s="34" t="s">
        <v>100</v>
      </c>
      <c r="M18" s="35" t="s">
        <v>129</v>
      </c>
      <c r="N18" s="35" t="s">
        <v>130</v>
      </c>
      <c r="O18" s="34" t="s">
        <v>100</v>
      </c>
      <c r="P18" s="34" t="s">
        <v>131</v>
      </c>
      <c r="Q18" s="35" t="s">
        <v>132</v>
      </c>
      <c r="R18" s="33">
        <v>100</v>
      </c>
      <c r="S18" s="38"/>
      <c r="T18" s="33">
        <f>(U18/V18)*100</f>
        <v>100</v>
      </c>
      <c r="U18" s="34">
        <f>877+784</f>
        <v>1661</v>
      </c>
      <c r="V18" s="34">
        <f>877+784</f>
        <v>1661</v>
      </c>
      <c r="W18" s="34" t="s">
        <v>92</v>
      </c>
    </row>
    <row r="19" spans="1:23" ht="30.6" x14ac:dyDescent="0.2">
      <c r="A19" s="18" t="s">
        <v>60</v>
      </c>
      <c r="B19" s="18" t="s">
        <v>67</v>
      </c>
      <c r="C19" s="18" t="s">
        <v>68</v>
      </c>
      <c r="D19" s="18" t="s">
        <v>69</v>
      </c>
      <c r="E19" s="43" t="s">
        <v>82</v>
      </c>
      <c r="F19" s="19">
        <v>12093891.649999997</v>
      </c>
      <c r="G19" s="19">
        <v>13076271.129999997</v>
      </c>
      <c r="H19" s="19">
        <v>4963136.1599999992</v>
      </c>
      <c r="I19" s="19">
        <v>4963136.1599999992</v>
      </c>
      <c r="J19" s="19">
        <v>4963136.1599999992</v>
      </c>
      <c r="K19" s="34" t="s">
        <v>83</v>
      </c>
      <c r="L19" s="34" t="s">
        <v>100</v>
      </c>
      <c r="M19" s="35" t="s">
        <v>129</v>
      </c>
      <c r="N19" s="35" t="s">
        <v>133</v>
      </c>
      <c r="O19" s="34" t="s">
        <v>100</v>
      </c>
      <c r="P19" s="35" t="s">
        <v>134</v>
      </c>
      <c r="Q19" s="35" t="s">
        <v>135</v>
      </c>
      <c r="R19" s="33">
        <v>100</v>
      </c>
      <c r="S19" s="38"/>
      <c r="T19" s="33">
        <f>(U19/V19)*100</f>
        <v>100</v>
      </c>
      <c r="U19" s="34">
        <f>41+33</f>
        <v>74</v>
      </c>
      <c r="V19" s="34">
        <f>41+33</f>
        <v>74</v>
      </c>
      <c r="W19" s="34" t="s">
        <v>92</v>
      </c>
    </row>
    <row r="20" spans="1:23" ht="36.6" customHeight="1" x14ac:dyDescent="0.2">
      <c r="A20" s="18" t="s">
        <v>60</v>
      </c>
      <c r="B20" s="18" t="s">
        <v>67</v>
      </c>
      <c r="C20" s="18" t="s">
        <v>68</v>
      </c>
      <c r="D20" s="18" t="s">
        <v>69</v>
      </c>
      <c r="E20" s="43" t="s">
        <v>82</v>
      </c>
      <c r="F20" s="19">
        <v>12093891.649999997</v>
      </c>
      <c r="G20" s="19">
        <v>13076271.129999997</v>
      </c>
      <c r="H20" s="19">
        <v>4963136.1599999992</v>
      </c>
      <c r="I20" s="19">
        <v>4963136.1599999992</v>
      </c>
      <c r="J20" s="19">
        <v>4963136.1599999992</v>
      </c>
      <c r="K20" s="34" t="s">
        <v>83</v>
      </c>
      <c r="L20" s="34" t="s">
        <v>100</v>
      </c>
      <c r="M20" s="35" t="s">
        <v>129</v>
      </c>
      <c r="N20" s="34" t="s">
        <v>136</v>
      </c>
      <c r="O20" s="34" t="s">
        <v>100</v>
      </c>
      <c r="P20" s="35" t="s">
        <v>137</v>
      </c>
      <c r="Q20" s="35" t="s">
        <v>138</v>
      </c>
      <c r="R20" s="33">
        <v>100</v>
      </c>
      <c r="S20" s="38"/>
      <c r="T20" s="33">
        <f>(U20/V20)*100</f>
        <v>100</v>
      </c>
      <c r="U20" s="34">
        <v>4</v>
      </c>
      <c r="V20" s="34">
        <v>4</v>
      </c>
      <c r="W20" s="34" t="s">
        <v>92</v>
      </c>
    </row>
    <row r="21" spans="1:23" ht="51" x14ac:dyDescent="0.2">
      <c r="A21" s="18" t="s">
        <v>60</v>
      </c>
      <c r="B21" s="18" t="s">
        <v>67</v>
      </c>
      <c r="C21" s="18" t="s">
        <v>68</v>
      </c>
      <c r="D21" s="18" t="s">
        <v>69</v>
      </c>
      <c r="E21" s="43" t="s">
        <v>82</v>
      </c>
      <c r="F21" s="19">
        <v>12093891.649999997</v>
      </c>
      <c r="G21" s="19">
        <v>13076271.129999997</v>
      </c>
      <c r="H21" s="19">
        <v>4963136.1599999992</v>
      </c>
      <c r="I21" s="19">
        <v>4963136.1599999992</v>
      </c>
      <c r="J21" s="19">
        <v>4963136.1599999992</v>
      </c>
      <c r="K21" s="34" t="s">
        <v>83</v>
      </c>
      <c r="L21" s="34" t="s">
        <v>100</v>
      </c>
      <c r="M21" s="35" t="s">
        <v>129</v>
      </c>
      <c r="N21" s="34" t="s">
        <v>139</v>
      </c>
      <c r="O21" s="34" t="s">
        <v>100</v>
      </c>
      <c r="P21" s="34" t="s">
        <v>140</v>
      </c>
      <c r="Q21" s="35" t="s">
        <v>141</v>
      </c>
      <c r="R21" s="33">
        <v>97.39</v>
      </c>
      <c r="S21" s="38"/>
      <c r="T21" s="41">
        <f>(U21/V21)*100</f>
        <v>98.353909465020578</v>
      </c>
      <c r="U21" s="34">
        <f>234+244</f>
        <v>478</v>
      </c>
      <c r="V21" s="34">
        <f>239+247</f>
        <v>486</v>
      </c>
      <c r="W21" s="34" t="s">
        <v>92</v>
      </c>
    </row>
    <row r="22" spans="1:23" ht="30.6" x14ac:dyDescent="0.2">
      <c r="A22" s="18" t="s">
        <v>60</v>
      </c>
      <c r="B22" s="18" t="s">
        <v>67</v>
      </c>
      <c r="C22" s="18" t="s">
        <v>68</v>
      </c>
      <c r="D22" s="18" t="s">
        <v>69</v>
      </c>
      <c r="E22" s="43" t="s">
        <v>82</v>
      </c>
      <c r="F22" s="19">
        <v>12093891.649999997</v>
      </c>
      <c r="G22" s="19">
        <v>13076271.129999997</v>
      </c>
      <c r="H22" s="19">
        <v>4963136.1599999992</v>
      </c>
      <c r="I22" s="19">
        <v>4963136.1599999992</v>
      </c>
      <c r="J22" s="19">
        <v>4963136.1599999992</v>
      </c>
      <c r="K22" s="34" t="s">
        <v>83</v>
      </c>
      <c r="L22" s="34" t="s">
        <v>100</v>
      </c>
      <c r="M22" s="35" t="s">
        <v>129</v>
      </c>
      <c r="N22" s="50" t="s">
        <v>142</v>
      </c>
      <c r="O22" s="34" t="s">
        <v>100</v>
      </c>
      <c r="P22" s="35" t="s">
        <v>143</v>
      </c>
      <c r="Q22" s="35" t="s">
        <v>144</v>
      </c>
      <c r="R22" s="33">
        <v>4.9800000000000004</v>
      </c>
      <c r="S22" s="38"/>
      <c r="T22" s="41">
        <f>(U22/V22)</f>
        <v>4.9909413154785351</v>
      </c>
      <c r="U22" s="34">
        <f>6632+6040</f>
        <v>12672</v>
      </c>
      <c r="V22" s="34">
        <f>1328+1211</f>
        <v>2539</v>
      </c>
      <c r="W22" s="34" t="s">
        <v>172</v>
      </c>
    </row>
    <row r="23" spans="1:23" ht="51" x14ac:dyDescent="0.2">
      <c r="A23" s="18" t="s">
        <v>60</v>
      </c>
      <c r="B23" s="18" t="s">
        <v>67</v>
      </c>
      <c r="C23" s="18" t="s">
        <v>68</v>
      </c>
      <c r="D23" s="18" t="s">
        <v>69</v>
      </c>
      <c r="E23" s="43" t="s">
        <v>82</v>
      </c>
      <c r="F23" s="19">
        <v>12093891.649999997</v>
      </c>
      <c r="G23" s="19">
        <v>13076271.129999997</v>
      </c>
      <c r="H23" s="19">
        <v>4963136.1599999992</v>
      </c>
      <c r="I23" s="19">
        <v>4963136.1599999992</v>
      </c>
      <c r="J23" s="19">
        <v>4963136.1599999992</v>
      </c>
      <c r="K23" s="34" t="s">
        <v>83</v>
      </c>
      <c r="L23" s="34" t="s">
        <v>111</v>
      </c>
      <c r="M23" s="35" t="s">
        <v>145</v>
      </c>
      <c r="N23" s="35" t="s">
        <v>146</v>
      </c>
      <c r="O23" s="34" t="s">
        <v>111</v>
      </c>
      <c r="P23" s="35" t="s">
        <v>147</v>
      </c>
      <c r="Q23" s="35" t="s">
        <v>148</v>
      </c>
      <c r="R23" s="33">
        <v>57</v>
      </c>
      <c r="S23" s="38"/>
      <c r="T23" s="41">
        <f>(U23/V23)*100</f>
        <v>55.448524984948818</v>
      </c>
      <c r="U23" s="34">
        <f>476+445</f>
        <v>921</v>
      </c>
      <c r="V23" s="34">
        <f>877+784</f>
        <v>1661</v>
      </c>
      <c r="W23" s="34" t="s">
        <v>92</v>
      </c>
    </row>
    <row r="24" spans="1:23" s="32" customFormat="1" ht="30.6" x14ac:dyDescent="0.2">
      <c r="A24" s="27" t="s">
        <v>60</v>
      </c>
      <c r="B24" s="27" t="s">
        <v>67</v>
      </c>
      <c r="C24" s="27" t="s">
        <v>68</v>
      </c>
      <c r="D24" s="27" t="s">
        <v>69</v>
      </c>
      <c r="E24" s="47" t="s">
        <v>82</v>
      </c>
      <c r="F24" s="28">
        <v>12093891.649999997</v>
      </c>
      <c r="G24" s="28">
        <v>13076271.129999997</v>
      </c>
      <c r="H24" s="28">
        <v>4963136.1599999992</v>
      </c>
      <c r="I24" s="28">
        <v>4963136.1599999992</v>
      </c>
      <c r="J24" s="28">
        <v>4963136.1599999992</v>
      </c>
      <c r="K24" s="29"/>
      <c r="L24" s="29"/>
      <c r="M24" s="49"/>
      <c r="N24" s="49"/>
      <c r="O24" s="29"/>
      <c r="P24" s="30"/>
      <c r="Q24" s="30"/>
      <c r="R24" s="31"/>
      <c r="S24" s="31"/>
      <c r="T24" s="33"/>
      <c r="U24" s="33"/>
      <c r="V24" s="33"/>
      <c r="W24" s="33"/>
    </row>
    <row r="25" spans="1:23" ht="81.599999999999994" x14ac:dyDescent="0.2">
      <c r="A25" s="18" t="s">
        <v>60</v>
      </c>
      <c r="B25" s="18" t="s">
        <v>70</v>
      </c>
      <c r="C25" s="18" t="s">
        <v>71</v>
      </c>
      <c r="D25" s="18" t="s">
        <v>72</v>
      </c>
      <c r="E25" s="43" t="s">
        <v>82</v>
      </c>
      <c r="F25" s="19">
        <v>5256698.9499999993</v>
      </c>
      <c r="G25" s="19">
        <v>5755830.8899999997</v>
      </c>
      <c r="H25" s="19">
        <v>1998340.1400000001</v>
      </c>
      <c r="I25" s="19">
        <v>1998340.1400000001</v>
      </c>
      <c r="J25" s="19">
        <v>1998340.1400000001</v>
      </c>
      <c r="K25" s="34" t="s">
        <v>83</v>
      </c>
      <c r="L25" s="34" t="s">
        <v>100</v>
      </c>
      <c r="M25" s="35" t="s">
        <v>149</v>
      </c>
      <c r="N25" s="35" t="s">
        <v>150</v>
      </c>
      <c r="O25" s="34" t="s">
        <v>100</v>
      </c>
      <c r="P25" s="35" t="s">
        <v>151</v>
      </c>
      <c r="Q25" s="35" t="s">
        <v>152</v>
      </c>
      <c r="R25" s="33">
        <v>100</v>
      </c>
      <c r="S25" s="22"/>
      <c r="T25" s="41">
        <f>(U25/V25)*100</f>
        <v>88.888888888888886</v>
      </c>
      <c r="U25" s="34">
        <f>5+3</f>
        <v>8</v>
      </c>
      <c r="V25" s="34">
        <v>9</v>
      </c>
      <c r="W25" s="34" t="s">
        <v>92</v>
      </c>
    </row>
    <row r="26" spans="1:23" ht="71.400000000000006" x14ac:dyDescent="0.2">
      <c r="A26" s="18" t="s">
        <v>60</v>
      </c>
      <c r="B26" s="18" t="s">
        <v>70</v>
      </c>
      <c r="C26" s="18" t="s">
        <v>71</v>
      </c>
      <c r="D26" s="18" t="s">
        <v>72</v>
      </c>
      <c r="E26" s="43" t="s">
        <v>82</v>
      </c>
      <c r="F26" s="19">
        <v>5256698.9499999993</v>
      </c>
      <c r="G26" s="19">
        <v>5755830.8899999997</v>
      </c>
      <c r="H26" s="19">
        <v>1998340.1400000001</v>
      </c>
      <c r="I26" s="19">
        <v>1998340.1400000001</v>
      </c>
      <c r="J26" s="19">
        <v>1998340.1400000001</v>
      </c>
      <c r="K26" s="34" t="s">
        <v>83</v>
      </c>
      <c r="L26" s="34" t="s">
        <v>100</v>
      </c>
      <c r="M26" s="35" t="s">
        <v>149</v>
      </c>
      <c r="N26" s="35" t="s">
        <v>153</v>
      </c>
      <c r="O26" s="34" t="s">
        <v>100</v>
      </c>
      <c r="P26" s="35" t="s">
        <v>154</v>
      </c>
      <c r="Q26" s="35" t="s">
        <v>155</v>
      </c>
      <c r="R26" s="33">
        <v>89.29</v>
      </c>
      <c r="S26" s="22"/>
      <c r="T26" s="33">
        <f>(U26/V26)*100</f>
        <v>100</v>
      </c>
      <c r="U26" s="34">
        <v>26</v>
      </c>
      <c r="V26" s="34">
        <v>26</v>
      </c>
      <c r="W26" s="34" t="s">
        <v>92</v>
      </c>
    </row>
    <row r="27" spans="1:23" ht="51" x14ac:dyDescent="0.2">
      <c r="A27" s="18" t="s">
        <v>60</v>
      </c>
      <c r="B27" s="18" t="s">
        <v>70</v>
      </c>
      <c r="C27" s="18" t="s">
        <v>71</v>
      </c>
      <c r="D27" s="18" t="s">
        <v>72</v>
      </c>
      <c r="E27" s="43" t="s">
        <v>82</v>
      </c>
      <c r="F27" s="19">
        <v>5256698.9499999993</v>
      </c>
      <c r="G27" s="19">
        <v>5755830.8899999997</v>
      </c>
      <c r="H27" s="19">
        <v>1998340.1400000001</v>
      </c>
      <c r="I27" s="19">
        <v>1998340.1400000001</v>
      </c>
      <c r="J27" s="19">
        <v>1998340.1400000001</v>
      </c>
      <c r="K27" s="34" t="s">
        <v>83</v>
      </c>
      <c r="L27" s="34" t="s">
        <v>111</v>
      </c>
      <c r="M27" s="35" t="s">
        <v>156</v>
      </c>
      <c r="N27" s="35" t="s">
        <v>157</v>
      </c>
      <c r="O27" s="34" t="s">
        <v>111</v>
      </c>
      <c r="P27" s="35" t="s">
        <v>158</v>
      </c>
      <c r="Q27" s="35" t="s">
        <v>159</v>
      </c>
      <c r="R27" s="33">
        <v>15</v>
      </c>
      <c r="S27" s="22"/>
      <c r="T27" s="33">
        <v>-8.02</v>
      </c>
      <c r="U27" s="34">
        <f>70436+117198</f>
        <v>187634</v>
      </c>
      <c r="V27" s="34">
        <f>105195+98821</f>
        <v>204016</v>
      </c>
      <c r="W27" s="34" t="s">
        <v>173</v>
      </c>
    </row>
    <row r="28" spans="1:23" ht="51" x14ac:dyDescent="0.2">
      <c r="A28" s="18" t="s">
        <v>60</v>
      </c>
      <c r="B28" s="18" t="s">
        <v>70</v>
      </c>
      <c r="C28" s="18" t="s">
        <v>71</v>
      </c>
      <c r="D28" s="18" t="s">
        <v>72</v>
      </c>
      <c r="E28" s="43" t="s">
        <v>82</v>
      </c>
      <c r="F28" s="19">
        <v>5256698.9499999993</v>
      </c>
      <c r="G28" s="19">
        <v>5755830.8899999997</v>
      </c>
      <c r="H28" s="19">
        <v>1998340.1400000001</v>
      </c>
      <c r="I28" s="19">
        <v>1998340.1400000001</v>
      </c>
      <c r="J28" s="19">
        <v>1998340.1400000001</v>
      </c>
      <c r="K28" s="34" t="s">
        <v>83</v>
      </c>
      <c r="L28" s="34" t="s">
        <v>111</v>
      </c>
      <c r="M28" s="35" t="s">
        <v>156</v>
      </c>
      <c r="N28" s="35" t="s">
        <v>160</v>
      </c>
      <c r="O28" s="34" t="s">
        <v>111</v>
      </c>
      <c r="P28" s="35" t="s">
        <v>161</v>
      </c>
      <c r="Q28" s="35" t="s">
        <v>162</v>
      </c>
      <c r="R28" s="33">
        <v>15</v>
      </c>
      <c r="S28" s="22"/>
      <c r="T28" s="33">
        <v>-65.569999999999993</v>
      </c>
      <c r="U28" s="34">
        <f>603973+154557</f>
        <v>758530</v>
      </c>
      <c r="V28" s="34">
        <f>2028894+174833</f>
        <v>2203727</v>
      </c>
      <c r="W28" s="34" t="s">
        <v>173</v>
      </c>
    </row>
    <row r="29" spans="1:23" s="32" customFormat="1" ht="30.6" x14ac:dyDescent="0.2">
      <c r="A29" s="27" t="s">
        <v>60</v>
      </c>
      <c r="B29" s="27" t="s">
        <v>70</v>
      </c>
      <c r="C29" s="27" t="s">
        <v>71</v>
      </c>
      <c r="D29" s="27" t="s">
        <v>72</v>
      </c>
      <c r="E29" s="47" t="s">
        <v>82</v>
      </c>
      <c r="F29" s="28">
        <v>5256698.9499999993</v>
      </c>
      <c r="G29" s="28">
        <v>5755830.8899999997</v>
      </c>
      <c r="H29" s="28">
        <v>1998340.1400000001</v>
      </c>
      <c r="I29" s="28">
        <v>1998340.1400000001</v>
      </c>
      <c r="J29" s="28">
        <v>1998340.1400000001</v>
      </c>
      <c r="K29" s="29"/>
      <c r="L29" s="29"/>
      <c r="M29" s="49"/>
      <c r="N29" s="29"/>
      <c r="O29" s="29"/>
      <c r="P29" s="30"/>
      <c r="Q29" s="30"/>
      <c r="R29" s="31"/>
      <c r="S29" s="31"/>
      <c r="T29" s="33"/>
      <c r="U29" s="33"/>
      <c r="V29" s="33"/>
      <c r="W29" s="33"/>
    </row>
    <row r="30" spans="1:23" ht="48" x14ac:dyDescent="0.2">
      <c r="A30" s="18" t="s">
        <v>61</v>
      </c>
      <c r="B30" s="18" t="s">
        <v>73</v>
      </c>
      <c r="C30" s="43" t="s">
        <v>74</v>
      </c>
      <c r="D30" s="18" t="s">
        <v>66</v>
      </c>
      <c r="E30" s="43" t="s">
        <v>82</v>
      </c>
      <c r="F30" s="19">
        <v>2237992.66</v>
      </c>
      <c r="G30" s="19">
        <v>9445592.8300000001</v>
      </c>
      <c r="H30" s="19">
        <v>2510851.0300000003</v>
      </c>
      <c r="I30" s="19">
        <v>2510851.0300000003</v>
      </c>
      <c r="J30" s="19">
        <v>2510851.0300000003</v>
      </c>
      <c r="K30" s="34" t="s">
        <v>83</v>
      </c>
      <c r="L30" s="34" t="s">
        <v>163</v>
      </c>
      <c r="M30" s="35" t="s">
        <v>164</v>
      </c>
      <c r="N30" s="34" t="s">
        <v>165</v>
      </c>
      <c r="O30" s="34" t="s">
        <v>163</v>
      </c>
      <c r="P30" s="39" t="s">
        <v>166</v>
      </c>
      <c r="Q30" s="39" t="s">
        <v>167</v>
      </c>
      <c r="R30" s="33">
        <v>100</v>
      </c>
      <c r="S30" s="22"/>
      <c r="T30" s="41">
        <f>(U30/V30)*100</f>
        <v>96.325878594249204</v>
      </c>
      <c r="U30" s="34">
        <f>304+299</f>
        <v>603</v>
      </c>
      <c r="V30" s="34">
        <v>626</v>
      </c>
      <c r="W30" s="34" t="s">
        <v>92</v>
      </c>
    </row>
    <row r="31" spans="1:23" s="32" customFormat="1" ht="30.6" x14ac:dyDescent="0.2">
      <c r="A31" s="27" t="s">
        <v>61</v>
      </c>
      <c r="B31" s="27" t="s">
        <v>73</v>
      </c>
      <c r="C31" s="27" t="s">
        <v>74</v>
      </c>
      <c r="D31" s="27" t="s">
        <v>66</v>
      </c>
      <c r="E31" s="47" t="s">
        <v>82</v>
      </c>
      <c r="F31" s="28">
        <v>2237992.66</v>
      </c>
      <c r="G31" s="28">
        <v>9445592.8300000001</v>
      </c>
      <c r="H31" s="28">
        <v>2510851.0300000003</v>
      </c>
      <c r="I31" s="28">
        <v>2510851.0300000003</v>
      </c>
      <c r="J31" s="28">
        <v>2510851.0300000003</v>
      </c>
      <c r="K31" s="29"/>
      <c r="L31" s="29"/>
      <c r="M31" s="49"/>
      <c r="N31" s="29"/>
      <c r="O31" s="29"/>
      <c r="P31" s="30"/>
      <c r="Q31" s="30"/>
      <c r="R31" s="31"/>
      <c r="S31" s="31"/>
      <c r="T31" s="33"/>
      <c r="U31" s="33"/>
      <c r="V31" s="33"/>
      <c r="W31" s="33"/>
    </row>
    <row r="32" spans="1:23" ht="48" x14ac:dyDescent="0.2">
      <c r="A32" s="18" t="s">
        <v>61</v>
      </c>
      <c r="B32" s="18" t="s">
        <v>75</v>
      </c>
      <c r="C32" s="43" t="s">
        <v>76</v>
      </c>
      <c r="D32" s="18" t="s">
        <v>66</v>
      </c>
      <c r="E32" s="43" t="s">
        <v>82</v>
      </c>
      <c r="F32" s="19">
        <v>27944221.570000011</v>
      </c>
      <c r="G32" s="19">
        <v>29091873.920000017</v>
      </c>
      <c r="H32" s="19">
        <v>11069418.1</v>
      </c>
      <c r="I32" s="19">
        <v>11069418.1</v>
      </c>
      <c r="J32" s="19">
        <v>11069418.1</v>
      </c>
      <c r="K32" s="34" t="s">
        <v>83</v>
      </c>
      <c r="L32" s="34" t="s">
        <v>163</v>
      </c>
      <c r="M32" s="35" t="s">
        <v>168</v>
      </c>
      <c r="N32" s="34" t="s">
        <v>165</v>
      </c>
      <c r="O32" s="34" t="s">
        <v>163</v>
      </c>
      <c r="P32" s="39" t="s">
        <v>166</v>
      </c>
      <c r="Q32" s="39" t="s">
        <v>167</v>
      </c>
      <c r="R32" s="33">
        <v>100</v>
      </c>
      <c r="S32" s="22"/>
      <c r="T32" s="41">
        <f>(U32/V32)*100</f>
        <v>55.905511811023622</v>
      </c>
      <c r="U32" s="34">
        <f>35+36</f>
        <v>71</v>
      </c>
      <c r="V32" s="34">
        <v>127</v>
      </c>
      <c r="W32" s="34" t="s">
        <v>92</v>
      </c>
    </row>
    <row r="33" spans="1:23" s="32" customFormat="1" ht="30.6" x14ac:dyDescent="0.2">
      <c r="A33" s="27" t="s">
        <v>61</v>
      </c>
      <c r="B33" s="27" t="s">
        <v>75</v>
      </c>
      <c r="C33" s="27" t="s">
        <v>76</v>
      </c>
      <c r="D33" s="27" t="s">
        <v>66</v>
      </c>
      <c r="E33" s="47" t="s">
        <v>82</v>
      </c>
      <c r="F33" s="28">
        <v>27944221.570000011</v>
      </c>
      <c r="G33" s="28">
        <v>29091873.920000017</v>
      </c>
      <c r="H33" s="28">
        <v>11069418.1</v>
      </c>
      <c r="I33" s="28">
        <v>11069418.1</v>
      </c>
      <c r="J33" s="28">
        <v>11069418.1</v>
      </c>
      <c r="K33" s="29"/>
      <c r="L33" s="29"/>
      <c r="M33" s="49"/>
      <c r="N33" s="29"/>
      <c r="O33" s="29"/>
      <c r="P33" s="30"/>
      <c r="Q33" s="30"/>
      <c r="R33" s="31"/>
      <c r="S33" s="31"/>
      <c r="T33" s="33"/>
      <c r="U33" s="33"/>
      <c r="V33" s="33"/>
      <c r="W33" s="33"/>
    </row>
    <row r="34" spans="1:23" ht="48" x14ac:dyDescent="0.2">
      <c r="A34" s="18" t="s">
        <v>61</v>
      </c>
      <c r="B34" s="18" t="s">
        <v>77</v>
      </c>
      <c r="C34" s="43" t="s">
        <v>78</v>
      </c>
      <c r="D34" s="18" t="s">
        <v>62</v>
      </c>
      <c r="E34" s="43" t="s">
        <v>82</v>
      </c>
      <c r="F34" s="19">
        <v>10081348.619999999</v>
      </c>
      <c r="G34" s="19">
        <v>5331370.3899999997</v>
      </c>
      <c r="H34" s="19">
        <v>708741.53</v>
      </c>
      <c r="I34" s="19">
        <v>708741.53</v>
      </c>
      <c r="J34" s="19">
        <v>708741.53</v>
      </c>
      <c r="K34" s="34" t="s">
        <v>83</v>
      </c>
      <c r="L34" s="34" t="s">
        <v>163</v>
      </c>
      <c r="M34" s="35" t="s">
        <v>169</v>
      </c>
      <c r="N34" s="34" t="s">
        <v>165</v>
      </c>
      <c r="O34" s="34" t="s">
        <v>163</v>
      </c>
      <c r="P34" s="39" t="s">
        <v>166</v>
      </c>
      <c r="Q34" s="39" t="s">
        <v>167</v>
      </c>
      <c r="R34" s="33">
        <v>100</v>
      </c>
      <c r="S34" s="22"/>
      <c r="T34" s="41">
        <f>(U34/V34)*100</f>
        <v>64.10891089108911</v>
      </c>
      <c r="U34" s="34">
        <f>140+119</f>
        <v>259</v>
      </c>
      <c r="V34" s="34">
        <v>404</v>
      </c>
      <c r="W34" s="34" t="s">
        <v>92</v>
      </c>
    </row>
    <row r="35" spans="1:23" s="32" customFormat="1" ht="30.6" x14ac:dyDescent="0.2">
      <c r="A35" s="27" t="s">
        <v>61</v>
      </c>
      <c r="B35" s="27" t="s">
        <v>77</v>
      </c>
      <c r="C35" s="27" t="s">
        <v>78</v>
      </c>
      <c r="D35" s="27" t="s">
        <v>62</v>
      </c>
      <c r="E35" s="47" t="s">
        <v>82</v>
      </c>
      <c r="F35" s="28">
        <v>10081348.619999999</v>
      </c>
      <c r="G35" s="28">
        <v>5331370.3899999997</v>
      </c>
      <c r="H35" s="28">
        <v>708741.53</v>
      </c>
      <c r="I35" s="28">
        <v>708741.53</v>
      </c>
      <c r="J35" s="28">
        <v>708741.53</v>
      </c>
      <c r="K35" s="29"/>
      <c r="L35" s="29"/>
      <c r="M35" s="49"/>
      <c r="N35" s="29"/>
      <c r="O35" s="29"/>
      <c r="P35" s="30"/>
      <c r="Q35" s="30"/>
      <c r="R35" s="31"/>
      <c r="S35" s="31"/>
      <c r="T35" s="33"/>
      <c r="U35" s="33"/>
      <c r="V35" s="33"/>
      <c r="W35" s="33"/>
    </row>
    <row r="36" spans="1:23" ht="48" x14ac:dyDescent="0.2">
      <c r="A36" s="18" t="s">
        <v>61</v>
      </c>
      <c r="B36" s="18" t="s">
        <v>79</v>
      </c>
      <c r="C36" s="43" t="s">
        <v>80</v>
      </c>
      <c r="D36" s="18" t="s">
        <v>63</v>
      </c>
      <c r="E36" s="43" t="s">
        <v>82</v>
      </c>
      <c r="F36" s="19">
        <v>3759771.1799999997</v>
      </c>
      <c r="G36" s="19">
        <v>3578410.93</v>
      </c>
      <c r="H36" s="19">
        <v>1475018.6900000002</v>
      </c>
      <c r="I36" s="19">
        <v>1475018.6900000002</v>
      </c>
      <c r="J36" s="19">
        <v>1475018.6900000002</v>
      </c>
      <c r="K36" s="34" t="s">
        <v>83</v>
      </c>
      <c r="L36" s="34" t="s">
        <v>163</v>
      </c>
      <c r="M36" s="35" t="s">
        <v>170</v>
      </c>
      <c r="N36" s="34" t="s">
        <v>165</v>
      </c>
      <c r="O36" s="34" t="s">
        <v>163</v>
      </c>
      <c r="P36" s="39" t="s">
        <v>166</v>
      </c>
      <c r="Q36" s="39" t="s">
        <v>167</v>
      </c>
      <c r="R36" s="33">
        <v>100</v>
      </c>
      <c r="S36" s="22"/>
      <c r="T36" s="41">
        <f>(U36/V36)*100</f>
        <v>141.46341463414635</v>
      </c>
      <c r="U36" s="34">
        <f>70+46</f>
        <v>116</v>
      </c>
      <c r="V36" s="34">
        <v>82</v>
      </c>
      <c r="W36" s="34" t="s">
        <v>92</v>
      </c>
    </row>
    <row r="37" spans="1:23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</sheetData>
  <mergeCells count="1">
    <mergeCell ref="A1:W1"/>
  </mergeCells>
  <pageMargins left="0.70866141732283472" right="0.70866141732283472" top="0.94488188976377963" bottom="0.74803149606299213" header="0.31496062992125984" footer="0.31496062992125984"/>
  <pageSetup scale="55" orientation="landscape" r:id="rId1"/>
  <ignoredErrors>
    <ignoredError sqref="T36:U36 U34 U32 T30:T34 T8:V11 T13:V21 U12:V12 T23:V28 U22:V22 U30" unlockedFormula="1"/>
    <ignoredError sqref="T12 T22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962E-7691-41DA-8CC0-801B77CBBC57}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85546875" customWidth="1"/>
    <col min="3" max="3" width="12" style="4"/>
  </cols>
  <sheetData>
    <row r="1" spans="1:4" ht="11.4" x14ac:dyDescent="0.2">
      <c r="A1" s="5" t="s">
        <v>1</v>
      </c>
      <c r="B1" s="5" t="s">
        <v>30</v>
      </c>
      <c r="C1" s="4" t="s">
        <v>25</v>
      </c>
      <c r="D1" s="3"/>
    </row>
    <row r="2" spans="1:4" ht="11.4" x14ac:dyDescent="0.2">
      <c r="A2" s="5" t="s">
        <v>2</v>
      </c>
      <c r="B2" s="5" t="s">
        <v>49</v>
      </c>
      <c r="C2" s="4" t="s">
        <v>26</v>
      </c>
      <c r="D2" s="3"/>
    </row>
    <row r="3" spans="1:4" ht="11.4" x14ac:dyDescent="0.2">
      <c r="A3" s="5" t="s">
        <v>3</v>
      </c>
      <c r="B3" s="5" t="s">
        <v>50</v>
      </c>
      <c r="C3" s="4" t="s">
        <v>27</v>
      </c>
      <c r="D3" s="3"/>
    </row>
    <row r="4" spans="1:4" ht="11.4" x14ac:dyDescent="0.2">
      <c r="A4" s="5" t="s">
        <v>4</v>
      </c>
      <c r="B4" s="5" t="s">
        <v>51</v>
      </c>
      <c r="C4" s="4" t="s">
        <v>28</v>
      </c>
      <c r="D4" s="3"/>
    </row>
    <row r="5" spans="1:4" ht="11.4" x14ac:dyDescent="0.2">
      <c r="A5" s="5" t="s">
        <v>5</v>
      </c>
      <c r="B5" s="2"/>
      <c r="D5" s="3"/>
    </row>
    <row r="6" spans="1:4" ht="11.4" x14ac:dyDescent="0.2">
      <c r="A6" s="5" t="s">
        <v>6</v>
      </c>
      <c r="B6" s="2"/>
      <c r="D6" s="3"/>
    </row>
    <row r="7" spans="1:4" ht="11.4" x14ac:dyDescent="0.2">
      <c r="A7" s="5" t="s">
        <v>7</v>
      </c>
      <c r="B7" s="2"/>
      <c r="D7" s="3"/>
    </row>
    <row r="8" spans="1:4" ht="11.4" x14ac:dyDescent="0.2">
      <c r="A8" s="5" t="s">
        <v>8</v>
      </c>
      <c r="B8" s="2"/>
      <c r="D8" s="3"/>
    </row>
    <row r="9" spans="1:4" ht="12" customHeight="1" x14ac:dyDescent="0.2">
      <c r="A9" s="5" t="s">
        <v>9</v>
      </c>
      <c r="B9" s="2"/>
      <c r="D9" s="3"/>
    </row>
    <row r="10" spans="1:4" ht="11.4" x14ac:dyDescent="0.2">
      <c r="A10" s="5" t="s">
        <v>10</v>
      </c>
      <c r="B10" s="2"/>
      <c r="D10" s="3"/>
    </row>
    <row r="11" spans="1:4" ht="11.4" x14ac:dyDescent="0.2">
      <c r="A11" s="5" t="s">
        <v>11</v>
      </c>
      <c r="B11" s="2"/>
      <c r="D11" s="3"/>
    </row>
    <row r="12" spans="1:4" ht="11.4" x14ac:dyDescent="0.2">
      <c r="A12" s="5" t="s">
        <v>12</v>
      </c>
      <c r="B12" s="2"/>
      <c r="D12" s="3"/>
    </row>
    <row r="13" spans="1:4" ht="11.4" x14ac:dyDescent="0.2">
      <c r="A13" s="5" t="s">
        <v>13</v>
      </c>
      <c r="B13" s="2"/>
      <c r="D13" s="3"/>
    </row>
    <row r="14" spans="1:4" ht="11.4" x14ac:dyDescent="0.2">
      <c r="A14" s="5" t="s">
        <v>14</v>
      </c>
      <c r="B14" s="2"/>
      <c r="D14" s="3"/>
    </row>
    <row r="15" spans="1:4" ht="11.4" x14ac:dyDescent="0.2">
      <c r="A15" s="5" t="s">
        <v>15</v>
      </c>
      <c r="B15" s="2"/>
      <c r="D15" s="3"/>
    </row>
    <row r="16" spans="1:4" ht="11.4" x14ac:dyDescent="0.2">
      <c r="A16" s="5" t="s">
        <v>16</v>
      </c>
      <c r="B16" s="2"/>
      <c r="D16" s="3"/>
    </row>
    <row r="17" spans="1:5" ht="11.4" x14ac:dyDescent="0.2">
      <c r="A17" s="5" t="s">
        <v>17</v>
      </c>
      <c r="B17" s="2"/>
      <c r="D17" s="3"/>
    </row>
    <row r="18" spans="1:5" ht="11.4" x14ac:dyDescent="0.2">
      <c r="A18" s="5" t="s">
        <v>18</v>
      </c>
      <c r="B18" s="2"/>
      <c r="D18" s="3"/>
    </row>
    <row r="19" spans="1:5" ht="11.4" x14ac:dyDescent="0.2">
      <c r="A19" s="5" t="s">
        <v>19</v>
      </c>
      <c r="B19" s="2"/>
      <c r="D19" s="3"/>
    </row>
    <row r="20" spans="1:5" ht="11.4" x14ac:dyDescent="0.2">
      <c r="A20" s="5" t="s">
        <v>20</v>
      </c>
      <c r="B20" s="2"/>
      <c r="D20" s="3"/>
    </row>
    <row r="21" spans="1:5" ht="11.4" x14ac:dyDescent="0.2">
      <c r="A21" s="5" t="s">
        <v>21</v>
      </c>
      <c r="B21" s="2"/>
      <c r="E21" s="3"/>
    </row>
    <row r="22" spans="1:5" ht="11.4" x14ac:dyDescent="0.2">
      <c r="A22" s="5" t="s">
        <v>22</v>
      </c>
      <c r="B22" s="2"/>
      <c r="E22" s="3"/>
    </row>
    <row r="23" spans="1:5" ht="11.4" x14ac:dyDescent="0.2">
      <c r="A23" s="5" t="s">
        <v>23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B4A1C2-F018-4816-AB41-833D9F1F4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Consuelo Cadena González</cp:lastModifiedBy>
  <cp:lastPrinted>2023-07-20T13:55:16Z</cp:lastPrinted>
  <dcterms:created xsi:type="dcterms:W3CDTF">2014-10-22T05:35:08Z</dcterms:created>
  <dcterms:modified xsi:type="dcterms:W3CDTF">2023-07-20T13:55:27Z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