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INFORMACIÓN PROGRAMÁTICA\"/>
    </mc:Choice>
  </mc:AlternateContent>
  <xr:revisionPtr revIDLastSave="0" documentId="8_{D79E22AA-118A-4CB8-AF76-09BEA72320C0}" xr6:coauthVersionLast="45" xr6:coauthVersionMax="45" xr10:uidLastSave="{00000000-0000-0000-0000-000000000000}"/>
  <bookViews>
    <workbookView xWindow="-120" yWindow="-120" windowWidth="20730" windowHeight="11160" xr2:uid="{E4861BD1-EA31-4EA0-A40F-1BF128A9868D}"/>
  </bookViews>
  <sheets>
    <sheet name="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" i="1" l="1"/>
  <c r="T12" i="1" s="1"/>
  <c r="U14" i="1"/>
  <c r="T14" i="1" s="1"/>
  <c r="V37" i="1"/>
  <c r="U37" i="1"/>
  <c r="V36" i="1"/>
  <c r="U36" i="1"/>
  <c r="V32" i="1"/>
  <c r="T32" i="1" s="1"/>
  <c r="U32" i="1"/>
  <c r="V31" i="1"/>
  <c r="T31" i="1" s="1"/>
  <c r="U31" i="1"/>
  <c r="V30" i="1"/>
  <c r="U30" i="1"/>
  <c r="T30" i="1" s="1"/>
  <c r="V29" i="1"/>
  <c r="U29" i="1"/>
  <c r="V28" i="1"/>
  <c r="T28" i="1" s="1"/>
  <c r="U28" i="1"/>
  <c r="V25" i="1"/>
  <c r="T25" i="1" s="1"/>
  <c r="V24" i="1"/>
  <c r="U24" i="1"/>
  <c r="V23" i="1"/>
  <c r="U23" i="1"/>
  <c r="T23" i="1" s="1"/>
  <c r="U34" i="1"/>
  <c r="T34" i="1" s="1"/>
  <c r="V27" i="1"/>
  <c r="U27" i="1"/>
  <c r="V22" i="1"/>
  <c r="U22" i="1"/>
  <c r="V21" i="1"/>
  <c r="U21" i="1"/>
  <c r="V20" i="1"/>
  <c r="U20" i="1"/>
  <c r="V19" i="1"/>
  <c r="U19" i="1"/>
  <c r="V18" i="1"/>
  <c r="U18" i="1"/>
  <c r="U16" i="1"/>
  <c r="U10" i="1"/>
  <c r="T35" i="1"/>
  <c r="T16" i="1"/>
  <c r="T10" i="1"/>
  <c r="T29" i="1" l="1"/>
  <c r="T24" i="1"/>
  <c r="T27" i="1"/>
  <c r="T22" i="1"/>
  <c r="T21" i="1"/>
  <c r="T20" i="1"/>
  <c r="T19" i="1"/>
  <c r="T18" i="1"/>
</calcChain>
</file>

<file path=xl/sharedStrings.xml><?xml version="1.0" encoding="utf-8"?>
<sst xmlns="http://schemas.openxmlformats.org/spreadsheetml/2006/main" count="376" uniqueCount="137">
  <si>
    <t>Tribunal de Justicia Administrativa del Estado de Guanajuato
Indicadores de Resultados
Del 01 de Enero al 30 de Junio de 2022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</si>
  <si>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</si>
  <si>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</si>
  <si>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</si>
  <si>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</si>
  <si>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</si>
  <si>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</si>
  <si>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</si>
  <si>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</si>
  <si>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</si>
  <si>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</si>
  <si>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>Aprobado</t>
  </si>
  <si>
    <t>Modificado</t>
  </si>
  <si>
    <t>Devengado</t>
  </si>
  <si>
    <t>Ejercido</t>
  </si>
  <si>
    <t>Pagado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</si>
  <si>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</si>
  <si>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</si>
  <si>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</si>
  <si>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</si>
  <si>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</si>
  <si>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</si>
  <si>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</si>
  <si>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</si>
  <si>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</si>
  <si>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</si>
  <si>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</si>
  <si>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</si>
  <si>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</si>
  <si>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/>
  </si>
  <si>
    <t>P</t>
  </si>
  <si>
    <t>P000-G1053</t>
  </si>
  <si>
    <t>P000 Planeación, seguimiento y evaluación de políticas públicas - G1053 Administración de los Recursos Humanos, Materiales, financieros y de Servicios del TJA.</t>
  </si>
  <si>
    <t>1.2.1 Impartición de Justicia</t>
  </si>
  <si>
    <t xml:space="preserve"> </t>
  </si>
  <si>
    <t>P000-G1057</t>
  </si>
  <si>
    <t>P000 Planeación, seguimiento y evaluación de políticas públicas - G1057 Operación del Órgano Interno de Control del Tribunal de Justicia Administrativa</t>
  </si>
  <si>
    <t>P000-G1379</t>
  </si>
  <si>
    <t>P000 Planeación, seguimiento y evaluación de políticas públicas - G1379 Administración del despacho de presidencia</t>
  </si>
  <si>
    <t>P000-G1380</t>
  </si>
  <si>
    <t>P000 Planeación, seguimiento y evaluación de políticas públicas - G1380 Atención a las solicitudes de acceso a la información pública</t>
  </si>
  <si>
    <t>E</t>
  </si>
  <si>
    <t>E058-P0850</t>
  </si>
  <si>
    <t>E058 Tribunal de Justicia Administrativa del Estado de Guanajuato - P0850 Impartición de Justicia Administrativa</t>
  </si>
  <si>
    <t>E058-P2039</t>
  </si>
  <si>
    <t>E058 Tribunal de Justicia Administrativa del Estado de Guanajuato - P2039 Procuración de Justicia Administrativa</t>
  </si>
  <si>
    <t>1.2.2 Procuración de Justicia</t>
  </si>
  <si>
    <t>E058-P3155</t>
  </si>
  <si>
    <t>E058 Tribunal de Justicia Administrativa del Estado de Guanajuato - P3155 Difusión y especialización jurisdiccional</t>
  </si>
  <si>
    <t>2.5.4 Posgrado</t>
  </si>
  <si>
    <t xml:space="preserve">Bajo protesta de decir verdad declaramos que los Estados Financieros y sus notas, son razonablemente correctos y son responsabilidad del emisor.    
</t>
  </si>
  <si>
    <t>Si</t>
  </si>
  <si>
    <t>Fin</t>
  </si>
  <si>
    <t>Contribuir a incrementar la certeza jurídica en el Estado de Guanajuato, mediante la Administración de Justicia Administrativa, garantizando el estado de derecho en la entidad</t>
  </si>
  <si>
    <t>Índice de Gobierno Abierto</t>
  </si>
  <si>
    <t>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federal.</t>
  </si>
  <si>
    <t>Número de índice</t>
  </si>
  <si>
    <t>Porcentaje de unidades económicas que identifican a los jueces y manifiestan que les generan confianza</t>
  </si>
  <si>
    <t>(Total de unidades económicas que tienen mucha o alguna confianza en los Jueces/ Total de unidades económicas que identifican a los Jueces)*100</t>
  </si>
  <si>
    <t>Total de unidades económicas que tienen mucha o alguna confianza en los Jueces/ Total de unidades económicas que identifican a los Jueces</t>
  </si>
  <si>
    <t>Porcentaje</t>
  </si>
  <si>
    <t>Índice de Estado de Derecho en Guanajuato</t>
  </si>
  <si>
    <t>Medición del grado de adhesión al Estado de Derecho, siendo la fuente de datos los que provienen de cuestionarios para expertos, encuestas a población general, y fuentes terciarias incluidas en el Índice</t>
  </si>
  <si>
    <t>Proceso</t>
  </si>
  <si>
    <t>Administración de los Recursos Humanos, Materiales, financieros y de Servicios del TJA</t>
  </si>
  <si>
    <t>Porcentaje de Avance Físico del Proceso/Proyecto</t>
  </si>
  <si>
    <t>Porcentaje de avance físico ejercido / Porcentaje de avance físico programado</t>
  </si>
  <si>
    <t>Porcentaje de Avance Físico alcanzado por el proceso/proyecto durante la fase de ejecución/Porcentaje de Avance Físico establecido en la fase de Programación para el proceso/proyecto</t>
  </si>
  <si>
    <t>Operación del Órgano Interno de Control del Tribunal de Justicia Administrativa</t>
  </si>
  <si>
    <t>Administración del despacho de presidencia</t>
  </si>
  <si>
    <t>Atención a las solicitudes de acceso a la información pública</t>
  </si>
  <si>
    <t>Propósito</t>
  </si>
  <si>
    <t>Los particulares que son susceptibles de presentar controversias de carácter administrativo y fiscal frente a los organismos de las administraciones públicas, estatales y municipales, del Estado de Guanajuato, tienen garantizado su Derecho a la Administración de Justicia Administrativa</t>
  </si>
  <si>
    <t>Porcentaje de demandas concluidas</t>
  </si>
  <si>
    <t>(Demandas salientes/Demandas entrantes)*100</t>
  </si>
  <si>
    <t>Demandas salientes por cualquier motivo/ demandas entrantes</t>
  </si>
  <si>
    <t>Porcentaje de recursos de revisión concluidos</t>
  </si>
  <si>
    <t>(Recursos de revisión salientes/Recursos de revisión entrantes)*100</t>
  </si>
  <si>
    <t>Recursos de revisión salientes por cualquier motivo/Recursos de revisión entrantes</t>
  </si>
  <si>
    <t>Porcentaje de recursos de reclamación concluidos</t>
  </si>
  <si>
    <t>(Recursos de reclamación salientes/Recursos de reclamación entrantes)*100</t>
  </si>
  <si>
    <t>Recursos de reclamación salientes por cualquier motivo/Recursos de reclamación entrantes</t>
  </si>
  <si>
    <t>Porcentaje de sentencias modificadas o revocadas</t>
  </si>
  <si>
    <t>(Sentencias modificadas o revocadas/Sentencias notificadas)*100</t>
  </si>
  <si>
    <t>Las sentencias del Tribunal notificadas que otras instancias decreten su revocación o modificación/Todas las sentencias notificadas por el Tribunal</t>
  </si>
  <si>
    <t>Componente</t>
  </si>
  <si>
    <t>Demandas y recursos administrativos y fiscales radicados</t>
  </si>
  <si>
    <t>Porcentaje de recursos de reclamación resueltos oportunamente por el Pleno</t>
  </si>
  <si>
    <t>(Recursos de reclamación resueltos por el Pleno en el plazo legal/Recursos de reclamación sometidos al Pleno)*100</t>
  </si>
  <si>
    <t>Aquellos recursos de reclamación sometidos por el magistrado ponente al pleno del Tribunal que son resueltos por este órgano colegiado dentro del plazo de 10 diez días siguientes a su presentación/Todos los recursos de reclamación sometidos al pleno del Tribunal para su resolución</t>
  </si>
  <si>
    <t>Actividad</t>
  </si>
  <si>
    <t>Emisión de acuerdos de impulso procesal, de resoluciones a cargo del Tribunal dentro del procedimiento de responsabilidad administrativa por faltas graves o de particulares y promoción de excitativas</t>
  </si>
  <si>
    <t>Tiempo promedio para la emisión de acuerdos de impulso procesal</t>
  </si>
  <si>
    <t>(Sumatoria de tiempos para la emisión de cada acuerdo de impulso procesal/Total de acuerdos de impulso procesal emitidos)</t>
  </si>
  <si>
    <t>Se suman todos los días hábiles que median entre cada acuerdo de impulso procesal y su promoción que lo genera de todas las salas del Tribunal de Justicia Administrativa/Se refiere al total de acuerdos de impulso procesal que emite el Tribunal en todas sus salas</t>
  </si>
  <si>
    <t>Días</t>
  </si>
  <si>
    <t>Tiempo promedio para la emisión de resoluciones a cargo del Tribunal dentro del procedimiento de responsabilidad administrativa por faltas graves o de particulares</t>
  </si>
  <si>
    <t>(Sumatoria de tiempos para la resolución de cada procedimiento de responsabilidad a cargo del Tribunal/Total de resoluciones de procedimientos de responsabilidad a cargo del Tribunal)</t>
  </si>
  <si>
    <t>Se suman todos los días hábiles que median entre cada acuerdo que declara cerrada la instrucción del procedimiento de responsabilidad administrativa a cargo del Tribunal de Justicia Administrativa y la emisión de la resolución respectiva/Se refiere al total de resoluciones del procedimiento de responsabilidad administrativa a cargo del Tribunal de Justicia Administrativa</t>
  </si>
  <si>
    <t>Porcentaje de excitativas de justicia fundadas</t>
  </si>
  <si>
    <t>(Excitativas de justicia fundadas/Resoluciones jurisdiccionales emitidas)*100</t>
  </si>
  <si>
    <t>Las excitativas de justicia presentadas por las partes que resulten declaradas fundadas por el pleno/Todas las resoluciones emitidas por las salas</t>
  </si>
  <si>
    <t>Asesorías en materia administrativa y fiscal atendidas</t>
  </si>
  <si>
    <t>Calificación promedio de satisfacción de usuarios de la unidad de defensoría de oficio</t>
  </si>
  <si>
    <t>(Puntaje total obtenido/Total de usuarios encuestados)</t>
  </si>
  <si>
    <t>Cantidad de calificaciones emitidas/ Usuarios que proporcionaron una opinión sobre el servicio</t>
  </si>
  <si>
    <t>Puntaje</t>
  </si>
  <si>
    <t>Recepción de solicitudes para la atención de asesorías, gestiones y conciliaciones, gestión de asuntos en materia administrativa y fiscal</t>
  </si>
  <si>
    <t>Porcentaje de asesorías en materia administrativa y fiscal</t>
  </si>
  <si>
    <t>(Asesorías atendidas/Asesorías recibidas)*100</t>
  </si>
  <si>
    <t>Asesorias en materia administrativa y fiscal atendidas/Asesorias en materia administrativa y fiscal recibidas</t>
  </si>
  <si>
    <t>Porcentaje de gestiones administrativas y fiscales realizadas por la coordinación de la UDO</t>
  </si>
  <si>
    <t>(Gestiones solicitadas en el ejercicio/Gestiones realizadas en el ejercicio)*100</t>
  </si>
  <si>
    <t>Las gestiones solicitadas por la coordinación de defensoría de oficio/Las gestiones realizadas por la coordinación de defensoría de oficio</t>
  </si>
  <si>
    <t>Porcentaje de actividades de conciliación</t>
  </si>
  <si>
    <t>(Conciliaciones realizadas/Conciliaciones solicitdas)100</t>
  </si>
  <si>
    <t>Conciliaciones realizadas por la coordinación de la unidad de defensoria de oficio/Total de conciliaciones solicitadas por la coordinación de la unidad de defensoria de oficio</t>
  </si>
  <si>
    <t>Porcentaje de demandas promovidas ante el TJA o los Juzgados administrativos municipales por la UDO</t>
  </si>
  <si>
    <t>(Demandas interpuestas por la UDO/Asesorías de primera vez otorgadas por la UDO)*100</t>
  </si>
  <si>
    <t>Aquellas demandas ante el TJA o juzgado administrativo municipal que son elaboradas por los defensores de oficio del TJA/Aquellas asesorías de primera vez que brindan los defensores de oficio</t>
  </si>
  <si>
    <t xml:space="preserve">Porcentaje de sentencias favorables </t>
  </si>
  <si>
    <t>(Sentencias favorables/Sentencias notificadas)*100</t>
  </si>
  <si>
    <t>Aquellas sentencias favorables dictadas y notificadas en el ejercicio, de asuntos planteados por las defensorías de oficio/Total de sentencias dictadas y notificadas en el ejercicio, de asuntos planteados por las defensorías de oficio</t>
  </si>
  <si>
    <t>Productos de investigación generados</t>
  </si>
  <si>
    <t>Porcentaje de productos de contenido especializado generados</t>
  </si>
  <si>
    <t>(Productos de contenido especializado generado en el periodo/Productos de contenido especializado programado en el periodo)*100</t>
  </si>
  <si>
    <t>Representa la producción de contenido especializado generado en el periodo, derivado del programa anual de trabajo del Instituto de la Justicia Administrativa del TJA/Representas los productos de contenido especializado programa en el periodo, derivado del programa anual de trabajo del Instituto de la Justicia Administrativa del TJA</t>
  </si>
  <si>
    <t>Ofertar la maestría, especialidad y diplomado en materia administrativa y promoción de la investigación y justicia administrativa</t>
  </si>
  <si>
    <t>Porcentaje de eficiencia terminal de los programas académicos del IJA</t>
  </si>
  <si>
    <t>(Cantidad de personal jurisdiccional egresado/Cantidad de personal jurisdiccional ingresado)*100</t>
  </si>
  <si>
    <t>Representan el total de personal jurisdiccional egresado de los programas académicos ofertados por el IJA en el periodo/Representan el total de personal jurisdiccional inscrito en los programas académicos ofertados por el IJA en el periodo</t>
  </si>
  <si>
    <t>Tasa de variación de audiencia del contenido WEB del TJA</t>
  </si>
  <si>
    <t>(Cantidad de páginas vistas en el portal web del TJA en el periodo actual/Cantidad de páginas vistas en el portal web del TJA en el periodo anterior)-1*100</t>
  </si>
  <si>
    <t>Representa el número de visitas al sitio web institucional del Tribunal y micro sitios en el periodo actual/Representa el número de visitas al sitio web institucional del Tribunal y micro sitios en el periodo anterior</t>
  </si>
  <si>
    <t>Tasa de variación de difusión en redes sociales del TJA</t>
  </si>
  <si>
    <t>(Cantidad de impactos en redes sociales del TJA en el periodo actual/Cantidad de impactos en redes sociales del TJA en el periodo anterior)-1*100</t>
  </si>
  <si>
    <t>Representa el impacto en el alcance de las publicaciones en las redes sociales del TJA en el periodo actual/Representa el impacto en el alcance de las publicaciones en las redes sociales del TJA en el periodo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</si>
</sst>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6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4" borderId="4" xfId="1" applyFont="1" applyFill="1" applyBorder="1" applyAlignment="1" applyProtection="1">
      <alignment horizontal="centerContinuous" vertical="center" wrapText="1"/>
      <protection locked="0"/>
    </xf>
    <xf numFmtId="0" fontId="3" fillId="5" borderId="4" xfId="0" applyFont="1" applyFill="1" applyBorder="1" applyAlignment="1">
      <alignment horizontal="centerContinuous" vertical="center" wrapText="1"/>
    </xf>
    <xf numFmtId="0" fontId="3" fillId="7" borderId="0" xfId="2" applyFont="1" applyFill="1" applyAlignment="1">
      <alignment horizontal="centerContinuous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7" borderId="5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0" xfId="2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2" applyFont="1" applyFill="1" applyAlignment="1">
      <alignment horizontal="center" vertical="center" wrapText="1"/>
    </xf>
    <xf numFmtId="0" fontId="3" fillId="7" borderId="0" xfId="2" applyFont="1" applyFill="1" applyAlignment="1">
      <alignment horizontal="center" vertical="center" wrapText="1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/>
      <protection locked="0"/>
    </xf>
    <xf numFmtId="43" fontId="9" fillId="0" borderId="7" xfId="3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/>
      <protection locked="0"/>
    </xf>
    <xf numFmtId="2" fontId="10" fillId="0" borderId="7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43" fontId="10" fillId="0" borderId="7" xfId="3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4" xfId="0" applyFont="1" applyFill="1" applyBorder="1" applyAlignment="1">
      <alignment horizontal="centerContinuous" vertical="center"/>
    </xf>
    <xf numFmtId="0" fontId="3" fillId="6" borderId="4" xfId="0" applyFont="1" applyFill="1" applyBorder="1" applyAlignment="1">
      <alignment horizontal="centerContinuous" vertical="center" wrapText="1"/>
    </xf>
    <xf numFmtId="0" fontId="4" fillId="0" borderId="7" xfId="0" applyFont="1" applyBorder="1" applyAlignment="1" applyProtection="1">
      <alignment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 2" xfId="1" xr:uid="{594A5EC7-92F8-4B02-AD72-B1E8AA4FBA54}"/>
    <cellStyle name="Normal_141008Reportes Cuadros Institucionales-sectorialesADV" xfId="2" xr:uid="{646D0A7D-CE34-4E6A-91B4-736429E7F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1431-E828-47E7-8185-87EA49259F0F}">
  <sheetPr>
    <pageSetUpPr fitToPage="1"/>
  </sheetPr>
  <dimension ref="A1:W42"/>
  <sheetViews>
    <sheetView tabSelected="1" workbookViewId="0">
      <selection activeCell="C6" sqref="C6"/>
    </sheetView>
  </sheetViews>
  <sheetFormatPr baseColWidth="10" defaultColWidth="11.5703125" defaultRowHeight="15" x14ac:dyDescent="0.25"/>
  <cols>
    <col min="1" max="2" width="11.5703125" style="30"/>
    <col min="3" max="3" width="31.28515625" style="30" customWidth="1"/>
    <col min="4" max="4" width="24.7109375" style="30" customWidth="1"/>
    <col min="5" max="13" width="11.5703125" style="30"/>
    <col min="14" max="14" width="27.5703125" style="30" customWidth="1"/>
    <col min="15" max="16384" width="11.5703125" style="30"/>
  </cols>
  <sheetData>
    <row r="1" spans="1:23" ht="40.9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x14ac:dyDescent="0.25">
      <c r="A2" s="31" t="s">
        <v>1</v>
      </c>
      <c r="B2" s="31"/>
      <c r="C2" s="31"/>
      <c r="D2" s="31"/>
      <c r="E2" s="31"/>
      <c r="F2" s="1" t="s">
        <v>2</v>
      </c>
      <c r="G2" s="1"/>
      <c r="H2" s="1"/>
      <c r="I2" s="1"/>
      <c r="J2" s="1"/>
      <c r="K2" s="2" t="s">
        <v>3</v>
      </c>
      <c r="L2" s="2"/>
      <c r="M2" s="2"/>
      <c r="N2" s="32" t="s">
        <v>4</v>
      </c>
      <c r="O2" s="32"/>
      <c r="P2" s="32"/>
      <c r="Q2" s="32"/>
      <c r="R2" s="32"/>
      <c r="S2" s="32"/>
      <c r="T2" s="32"/>
      <c r="U2" s="3" t="s">
        <v>5</v>
      </c>
      <c r="V2" s="3"/>
      <c r="W2" s="3"/>
    </row>
    <row r="3" spans="1:23" ht="90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5" t="s">
        <v>11</v>
      </c>
      <c r="G3" s="5" t="s">
        <v>12</v>
      </c>
      <c r="H3" s="5" t="s">
        <v>13</v>
      </c>
      <c r="I3" s="6" t="s">
        <v>14</v>
      </c>
      <c r="J3" s="6" t="s">
        <v>15</v>
      </c>
      <c r="K3" s="7" t="s">
        <v>16</v>
      </c>
      <c r="L3" s="7" t="s">
        <v>17</v>
      </c>
      <c r="M3" s="7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23</v>
      </c>
      <c r="S3" s="8" t="s">
        <v>24</v>
      </c>
      <c r="T3" s="8" t="s">
        <v>25</v>
      </c>
      <c r="U3" s="9" t="s">
        <v>26</v>
      </c>
      <c r="V3" s="10" t="s">
        <v>27</v>
      </c>
      <c r="W3" s="10" t="s">
        <v>28</v>
      </c>
    </row>
    <row r="4" spans="1:23" x14ac:dyDescent="0.25">
      <c r="A4" s="11">
        <v>1</v>
      </c>
      <c r="B4" s="12">
        <v>2</v>
      </c>
      <c r="C4" s="11">
        <v>3</v>
      </c>
      <c r="D4" s="11">
        <v>4</v>
      </c>
      <c r="E4" s="11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6">
        <v>21</v>
      </c>
      <c r="V4" s="16">
        <v>22</v>
      </c>
      <c r="W4" s="16">
        <v>23</v>
      </c>
    </row>
    <row r="5" spans="1:23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81.5" x14ac:dyDescent="0.25">
      <c r="A6" s="33"/>
      <c r="B6" s="33"/>
      <c r="C6" s="33"/>
      <c r="D6" s="33"/>
      <c r="E6" s="33">
        <v>21115</v>
      </c>
      <c r="F6" s="34">
        <v>157750571.30000001</v>
      </c>
      <c r="G6" s="34">
        <v>159685209.03999999</v>
      </c>
      <c r="H6" s="34">
        <v>64420840.63000001</v>
      </c>
      <c r="I6" s="34">
        <v>64420840.63000001</v>
      </c>
      <c r="J6" s="34">
        <v>64420840.63000001</v>
      </c>
      <c r="K6" s="17" t="s">
        <v>51</v>
      </c>
      <c r="L6" s="17" t="s">
        <v>52</v>
      </c>
      <c r="M6" s="18" t="s">
        <v>53</v>
      </c>
      <c r="N6" s="17" t="s">
        <v>54</v>
      </c>
      <c r="O6" s="17" t="s">
        <v>52</v>
      </c>
      <c r="P6" s="18" t="s">
        <v>55</v>
      </c>
      <c r="Q6" s="18" t="s">
        <v>55</v>
      </c>
      <c r="R6" s="19">
        <v>0.48</v>
      </c>
      <c r="S6" s="20">
        <v>0</v>
      </c>
      <c r="T6" s="19">
        <v>0.66</v>
      </c>
      <c r="U6" s="17">
        <v>0.66</v>
      </c>
      <c r="V6" s="20">
        <v>0</v>
      </c>
      <c r="W6" s="17" t="s">
        <v>56</v>
      </c>
    </row>
    <row r="7" spans="1:23" ht="99" x14ac:dyDescent="0.25">
      <c r="A7" s="33"/>
      <c r="B7" s="33"/>
      <c r="C7" s="33"/>
      <c r="D7" s="33"/>
      <c r="E7" s="33">
        <v>21115</v>
      </c>
      <c r="F7" s="34">
        <v>157750571.30000001</v>
      </c>
      <c r="G7" s="34">
        <v>159685209.03999999</v>
      </c>
      <c r="H7" s="34">
        <v>64420840.63000001</v>
      </c>
      <c r="I7" s="34">
        <v>64420840.63000001</v>
      </c>
      <c r="J7" s="34">
        <v>64420840.63000001</v>
      </c>
      <c r="K7" s="17" t="s">
        <v>51</v>
      </c>
      <c r="L7" s="17" t="s">
        <v>52</v>
      </c>
      <c r="M7" s="18" t="s">
        <v>53</v>
      </c>
      <c r="N7" s="18" t="s">
        <v>57</v>
      </c>
      <c r="O7" s="17" t="s">
        <v>52</v>
      </c>
      <c r="P7" s="21" t="s">
        <v>58</v>
      </c>
      <c r="Q7" s="21" t="s">
        <v>59</v>
      </c>
      <c r="R7" s="19">
        <v>55.24</v>
      </c>
      <c r="S7" s="20">
        <v>0</v>
      </c>
      <c r="T7" s="19">
        <v>60.31</v>
      </c>
      <c r="U7" s="20">
        <v>35853</v>
      </c>
      <c r="V7" s="20">
        <v>59447</v>
      </c>
      <c r="W7" s="17" t="s">
        <v>60</v>
      </c>
    </row>
    <row r="8" spans="1:23" ht="14.45" customHeight="1" x14ac:dyDescent="0.25">
      <c r="A8" s="33"/>
      <c r="B8" s="33"/>
      <c r="C8" s="33"/>
      <c r="D8" s="33"/>
      <c r="E8" s="33">
        <v>21115</v>
      </c>
      <c r="F8" s="34">
        <v>157750571.30000001</v>
      </c>
      <c r="G8" s="34">
        <v>159685209.03999999</v>
      </c>
      <c r="H8" s="34">
        <v>64420840.63000001</v>
      </c>
      <c r="I8" s="34">
        <v>64420840.63000001</v>
      </c>
      <c r="J8" s="34">
        <v>64420840.63000001</v>
      </c>
      <c r="K8" s="17" t="s">
        <v>51</v>
      </c>
      <c r="L8" s="17" t="s">
        <v>52</v>
      </c>
      <c r="M8" s="18" t="s">
        <v>53</v>
      </c>
      <c r="N8" s="17" t="s">
        <v>61</v>
      </c>
      <c r="O8" s="17" t="s">
        <v>52</v>
      </c>
      <c r="P8" s="18" t="s">
        <v>62</v>
      </c>
      <c r="Q8" s="18" t="s">
        <v>62</v>
      </c>
      <c r="R8" s="19">
        <v>0.43</v>
      </c>
      <c r="S8" s="20">
        <v>0</v>
      </c>
      <c r="T8" s="19">
        <v>0.43</v>
      </c>
      <c r="U8" s="17">
        <v>0.43</v>
      </c>
      <c r="V8" s="20">
        <v>0</v>
      </c>
      <c r="W8" s="17" t="s">
        <v>56</v>
      </c>
    </row>
    <row r="9" spans="1:23" x14ac:dyDescent="0.25">
      <c r="A9" s="33" t="s">
        <v>29</v>
      </c>
      <c r="B9" s="33"/>
      <c r="C9" s="33"/>
      <c r="D9" s="33"/>
      <c r="E9" s="35">
        <v>21115</v>
      </c>
      <c r="F9" s="36">
        <v>157750571.30000001</v>
      </c>
      <c r="G9" s="36">
        <v>159685209.03999999</v>
      </c>
      <c r="H9" s="36">
        <v>64420840.63000001</v>
      </c>
      <c r="I9" s="36">
        <v>64420840.63000001</v>
      </c>
      <c r="J9" s="36">
        <v>64420840.63000001</v>
      </c>
      <c r="K9" s="17"/>
      <c r="L9" s="17"/>
      <c r="M9" s="17"/>
      <c r="N9" s="17"/>
      <c r="O9" s="17"/>
      <c r="P9" s="17"/>
      <c r="Q9" s="17"/>
      <c r="R9" s="19"/>
      <c r="S9" s="17"/>
      <c r="T9" s="19"/>
      <c r="U9" s="17"/>
      <c r="V9" s="17"/>
      <c r="W9" s="17"/>
    </row>
    <row r="10" spans="1:23" ht="90.75" x14ac:dyDescent="0.25">
      <c r="A10" s="33" t="s">
        <v>30</v>
      </c>
      <c r="B10" s="37" t="s">
        <v>31</v>
      </c>
      <c r="C10" s="37" t="s">
        <v>32</v>
      </c>
      <c r="D10" s="33" t="s">
        <v>33</v>
      </c>
      <c r="E10" s="33" t="s">
        <v>34</v>
      </c>
      <c r="F10" s="34">
        <v>27256435.16</v>
      </c>
      <c r="G10" s="34">
        <v>26447571.649999999</v>
      </c>
      <c r="H10" s="34">
        <v>10978568.35</v>
      </c>
      <c r="I10" s="34">
        <v>10978568.35</v>
      </c>
      <c r="J10" s="34">
        <v>10978568.35</v>
      </c>
      <c r="K10" s="17" t="s">
        <v>51</v>
      </c>
      <c r="L10" s="17" t="s">
        <v>63</v>
      </c>
      <c r="M10" s="18" t="s">
        <v>64</v>
      </c>
      <c r="N10" s="22" t="s">
        <v>65</v>
      </c>
      <c r="O10" s="22" t="s">
        <v>63</v>
      </c>
      <c r="P10" s="21" t="s">
        <v>66</v>
      </c>
      <c r="Q10" s="21" t="s">
        <v>67</v>
      </c>
      <c r="R10" s="19">
        <v>100</v>
      </c>
      <c r="S10" s="20">
        <v>0</v>
      </c>
      <c r="T10" s="23">
        <f>(U10/V10)*100</f>
        <v>71.551724137931032</v>
      </c>
      <c r="U10" s="17">
        <f>50+33</f>
        <v>83</v>
      </c>
      <c r="V10" s="17">
        <v>116</v>
      </c>
      <c r="W10" s="17" t="s">
        <v>60</v>
      </c>
    </row>
    <row r="11" spans="1:23" s="39" customFormat="1" x14ac:dyDescent="0.25">
      <c r="A11" s="35" t="s">
        <v>30</v>
      </c>
      <c r="B11" s="38" t="s">
        <v>31</v>
      </c>
      <c r="C11" s="38" t="s">
        <v>32</v>
      </c>
      <c r="D11" s="35" t="s">
        <v>33</v>
      </c>
      <c r="E11" s="35" t="s">
        <v>34</v>
      </c>
      <c r="F11" s="36">
        <v>27256435.16</v>
      </c>
      <c r="G11" s="36">
        <v>26447571.649999999</v>
      </c>
      <c r="H11" s="36">
        <v>10978568.35</v>
      </c>
      <c r="I11" s="36">
        <v>10978568.35</v>
      </c>
      <c r="J11" s="36">
        <v>10978568.35</v>
      </c>
      <c r="K11" s="19"/>
      <c r="L11" s="19"/>
      <c r="M11" s="19"/>
      <c r="N11" s="19"/>
      <c r="O11" s="19"/>
      <c r="P11" s="19"/>
      <c r="Q11" s="24"/>
      <c r="R11" s="19"/>
      <c r="S11" s="25"/>
      <c r="T11" s="19"/>
      <c r="U11" s="19"/>
      <c r="V11" s="19"/>
      <c r="W11" s="19"/>
    </row>
    <row r="12" spans="1:23" ht="90.75" x14ac:dyDescent="0.25">
      <c r="A12" s="33" t="s">
        <v>30</v>
      </c>
      <c r="B12" s="37" t="s">
        <v>35</v>
      </c>
      <c r="C12" s="37" t="s">
        <v>36</v>
      </c>
      <c r="D12" s="33" t="s">
        <v>33</v>
      </c>
      <c r="E12" s="33" t="s">
        <v>34</v>
      </c>
      <c r="F12" s="34">
        <v>3608026.2399999998</v>
      </c>
      <c r="G12" s="34">
        <v>3564035.1599999992</v>
      </c>
      <c r="H12" s="34">
        <v>1474828.67</v>
      </c>
      <c r="I12" s="34">
        <v>1474828.67</v>
      </c>
      <c r="J12" s="34">
        <v>1474828.67</v>
      </c>
      <c r="K12" s="17" t="s">
        <v>51</v>
      </c>
      <c r="L12" s="17" t="s">
        <v>63</v>
      </c>
      <c r="M12" s="18" t="s">
        <v>68</v>
      </c>
      <c r="N12" s="22" t="s">
        <v>65</v>
      </c>
      <c r="O12" s="22" t="s">
        <v>63</v>
      </c>
      <c r="P12" s="21" t="s">
        <v>66</v>
      </c>
      <c r="Q12" s="21" t="s">
        <v>67</v>
      </c>
      <c r="R12" s="19">
        <v>100</v>
      </c>
      <c r="S12" s="20">
        <v>0</v>
      </c>
      <c r="T12" s="23">
        <f>(U12/V12)*100</f>
        <v>91.666666666666657</v>
      </c>
      <c r="U12" s="17">
        <f>43+34</f>
        <v>77</v>
      </c>
      <c r="V12" s="17">
        <v>84</v>
      </c>
      <c r="W12" s="17" t="s">
        <v>60</v>
      </c>
    </row>
    <row r="13" spans="1:23" s="39" customFormat="1" x14ac:dyDescent="0.25">
      <c r="A13" s="35" t="s">
        <v>30</v>
      </c>
      <c r="B13" s="38" t="s">
        <v>35</v>
      </c>
      <c r="C13" s="38" t="s">
        <v>36</v>
      </c>
      <c r="D13" s="35" t="s">
        <v>33</v>
      </c>
      <c r="E13" s="35" t="s">
        <v>34</v>
      </c>
      <c r="F13" s="36">
        <v>3608026.2399999998</v>
      </c>
      <c r="G13" s="36">
        <v>3564035.1599999992</v>
      </c>
      <c r="H13" s="36">
        <v>1474828.67</v>
      </c>
      <c r="I13" s="36">
        <v>1474828.67</v>
      </c>
      <c r="J13" s="36">
        <v>1474828.67</v>
      </c>
      <c r="K13" s="19"/>
      <c r="L13" s="19"/>
      <c r="M13" s="19"/>
      <c r="N13" s="19"/>
      <c r="O13" s="19"/>
      <c r="P13" s="19"/>
      <c r="Q13" s="19"/>
      <c r="R13" s="19"/>
      <c r="S13" s="25"/>
      <c r="T13" s="19"/>
      <c r="U13" s="19"/>
      <c r="V13" s="19"/>
      <c r="W13" s="19"/>
    </row>
    <row r="14" spans="1:23" ht="90.75" x14ac:dyDescent="0.25">
      <c r="A14" s="33" t="s">
        <v>30</v>
      </c>
      <c r="B14" s="37" t="s">
        <v>37</v>
      </c>
      <c r="C14" s="37" t="s">
        <v>38</v>
      </c>
      <c r="D14" s="33" t="s">
        <v>33</v>
      </c>
      <c r="E14" s="33" t="s">
        <v>34</v>
      </c>
      <c r="F14" s="34">
        <v>4584537.47</v>
      </c>
      <c r="G14" s="34">
        <v>7803196.1000000015</v>
      </c>
      <c r="H14" s="34">
        <v>1522713.43</v>
      </c>
      <c r="I14" s="34">
        <v>1522713.43</v>
      </c>
      <c r="J14" s="34">
        <v>1522713.43</v>
      </c>
      <c r="K14" s="17" t="s">
        <v>51</v>
      </c>
      <c r="L14" s="17" t="s">
        <v>63</v>
      </c>
      <c r="M14" s="18" t="s">
        <v>69</v>
      </c>
      <c r="N14" s="22" t="s">
        <v>65</v>
      </c>
      <c r="O14" s="22" t="s">
        <v>63</v>
      </c>
      <c r="P14" s="21" t="s">
        <v>66</v>
      </c>
      <c r="Q14" s="21" t="s">
        <v>67</v>
      </c>
      <c r="R14" s="19">
        <v>100</v>
      </c>
      <c r="S14" s="20">
        <v>0</v>
      </c>
      <c r="T14" s="23">
        <f>(U14/V14)*100</f>
        <v>103.50262697022768</v>
      </c>
      <c r="U14" s="17">
        <f>366+225</f>
        <v>591</v>
      </c>
      <c r="V14" s="17">
        <v>571</v>
      </c>
      <c r="W14" s="17" t="s">
        <v>60</v>
      </c>
    </row>
    <row r="15" spans="1:23" s="39" customFormat="1" x14ac:dyDescent="0.25">
      <c r="A15" s="35" t="s">
        <v>30</v>
      </c>
      <c r="B15" s="38" t="s">
        <v>37</v>
      </c>
      <c r="C15" s="38" t="s">
        <v>38</v>
      </c>
      <c r="D15" s="35" t="s">
        <v>33</v>
      </c>
      <c r="E15" s="35" t="s">
        <v>34</v>
      </c>
      <c r="F15" s="36">
        <v>4584537.47</v>
      </c>
      <c r="G15" s="36">
        <v>7803196.1000000015</v>
      </c>
      <c r="H15" s="36">
        <v>1522713.43</v>
      </c>
      <c r="I15" s="36">
        <v>1522713.43</v>
      </c>
      <c r="J15" s="36">
        <v>1522713.43</v>
      </c>
      <c r="K15" s="19"/>
      <c r="L15" s="19"/>
      <c r="M15" s="19"/>
      <c r="N15" s="19"/>
      <c r="O15" s="19"/>
      <c r="P15" s="19"/>
      <c r="Q15" s="19"/>
      <c r="R15" s="19"/>
      <c r="S15" s="25"/>
      <c r="T15" s="19"/>
      <c r="U15" s="19"/>
      <c r="V15" s="19"/>
      <c r="W15" s="19"/>
    </row>
    <row r="16" spans="1:23" ht="90.75" x14ac:dyDescent="0.25">
      <c r="A16" s="33" t="s">
        <v>30</v>
      </c>
      <c r="B16" s="37" t="s">
        <v>39</v>
      </c>
      <c r="C16" s="37" t="s">
        <v>40</v>
      </c>
      <c r="D16" s="33" t="s">
        <v>33</v>
      </c>
      <c r="E16" s="33" t="s">
        <v>34</v>
      </c>
      <c r="F16" s="34">
        <v>6895362.3900000006</v>
      </c>
      <c r="G16" s="34">
        <v>5554667.3999999985</v>
      </c>
      <c r="H16" s="34">
        <v>2108715.85</v>
      </c>
      <c r="I16" s="34">
        <v>2108715.85</v>
      </c>
      <c r="J16" s="34">
        <v>2108715.85</v>
      </c>
      <c r="K16" s="17" t="s">
        <v>51</v>
      </c>
      <c r="L16" s="17" t="s">
        <v>63</v>
      </c>
      <c r="M16" s="18" t="s">
        <v>70</v>
      </c>
      <c r="N16" s="22" t="s">
        <v>65</v>
      </c>
      <c r="O16" s="22" t="s">
        <v>63</v>
      </c>
      <c r="P16" s="21" t="s">
        <v>66</v>
      </c>
      <c r="Q16" s="21" t="s">
        <v>67</v>
      </c>
      <c r="R16" s="19">
        <v>100</v>
      </c>
      <c r="S16" s="20">
        <v>0</v>
      </c>
      <c r="T16" s="23">
        <f>(U16/V16)*100</f>
        <v>55.721393034825873</v>
      </c>
      <c r="U16" s="17">
        <f>91+133</f>
        <v>224</v>
      </c>
      <c r="V16" s="17">
        <v>402</v>
      </c>
      <c r="W16" s="17" t="s">
        <v>60</v>
      </c>
    </row>
    <row r="17" spans="1:23" s="39" customFormat="1" x14ac:dyDescent="0.25">
      <c r="A17" s="35" t="s">
        <v>30</v>
      </c>
      <c r="B17" s="38" t="s">
        <v>39</v>
      </c>
      <c r="C17" s="38" t="s">
        <v>40</v>
      </c>
      <c r="D17" s="35" t="s">
        <v>33</v>
      </c>
      <c r="E17" s="35" t="s">
        <v>34</v>
      </c>
      <c r="F17" s="36">
        <v>6895362.3900000006</v>
      </c>
      <c r="G17" s="36">
        <v>5554667.3999999985</v>
      </c>
      <c r="H17" s="36">
        <v>2108715.85</v>
      </c>
      <c r="I17" s="36">
        <v>2108715.85</v>
      </c>
      <c r="J17" s="36">
        <v>2108715.85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48.5" x14ac:dyDescent="0.25">
      <c r="A18" s="33" t="s">
        <v>41</v>
      </c>
      <c r="B18" s="37" t="s">
        <v>42</v>
      </c>
      <c r="C18" s="37" t="s">
        <v>43</v>
      </c>
      <c r="D18" s="33" t="s">
        <v>33</v>
      </c>
      <c r="E18" s="33" t="s">
        <v>34</v>
      </c>
      <c r="F18" s="34">
        <v>98435858.740000024</v>
      </c>
      <c r="G18" s="34">
        <v>98574879.840000033</v>
      </c>
      <c r="H18" s="34">
        <v>41643705.309999995</v>
      </c>
      <c r="I18" s="34">
        <v>41643705.309999995</v>
      </c>
      <c r="J18" s="34">
        <v>41643705.309999995</v>
      </c>
      <c r="K18" s="17" t="s">
        <v>51</v>
      </c>
      <c r="L18" s="17" t="s">
        <v>71</v>
      </c>
      <c r="M18" s="18" t="s">
        <v>72</v>
      </c>
      <c r="N18" s="17" t="s">
        <v>73</v>
      </c>
      <c r="O18" s="17" t="s">
        <v>71</v>
      </c>
      <c r="P18" s="17" t="s">
        <v>74</v>
      </c>
      <c r="Q18" s="21" t="s">
        <v>75</v>
      </c>
      <c r="R18" s="19">
        <v>75</v>
      </c>
      <c r="S18" s="20">
        <v>0</v>
      </c>
      <c r="T18" s="23">
        <f>(U18/V18)*100</f>
        <v>72.011878247958421</v>
      </c>
      <c r="U18" s="17">
        <f>1456+1454</f>
        <v>2910</v>
      </c>
      <c r="V18" s="17">
        <f>2130+1911</f>
        <v>4041</v>
      </c>
      <c r="W18" s="17" t="s">
        <v>60</v>
      </c>
    </row>
    <row r="19" spans="1:23" ht="148.5" x14ac:dyDescent="0.25">
      <c r="A19" s="33" t="s">
        <v>41</v>
      </c>
      <c r="B19" s="37" t="s">
        <v>42</v>
      </c>
      <c r="C19" s="37" t="s">
        <v>43</v>
      </c>
      <c r="D19" s="33" t="s">
        <v>33</v>
      </c>
      <c r="E19" s="33" t="s">
        <v>34</v>
      </c>
      <c r="F19" s="34">
        <v>98435858.740000024</v>
      </c>
      <c r="G19" s="34">
        <v>98574879.840000033</v>
      </c>
      <c r="H19" s="34">
        <v>41643705.309999995</v>
      </c>
      <c r="I19" s="34">
        <v>41643705.309999995</v>
      </c>
      <c r="J19" s="34">
        <v>41643705.309999995</v>
      </c>
      <c r="K19" s="17" t="s">
        <v>51</v>
      </c>
      <c r="L19" s="17" t="s">
        <v>71</v>
      </c>
      <c r="M19" s="18" t="s">
        <v>72</v>
      </c>
      <c r="N19" s="17" t="s">
        <v>76</v>
      </c>
      <c r="O19" s="17" t="s">
        <v>71</v>
      </c>
      <c r="P19" s="26" t="s">
        <v>77</v>
      </c>
      <c r="Q19" s="21" t="s">
        <v>78</v>
      </c>
      <c r="R19" s="19">
        <v>75</v>
      </c>
      <c r="S19" s="20">
        <v>0</v>
      </c>
      <c r="T19" s="23">
        <f t="shared" ref="T19:T25" si="0">(U19/V19)*100</f>
        <v>89.351851851851848</v>
      </c>
      <c r="U19" s="17">
        <f>62+131</f>
        <v>193</v>
      </c>
      <c r="V19" s="17">
        <f>122+94</f>
        <v>216</v>
      </c>
      <c r="W19" s="17" t="s">
        <v>60</v>
      </c>
    </row>
    <row r="20" spans="1:23" ht="148.5" x14ac:dyDescent="0.25">
      <c r="A20" s="33" t="s">
        <v>41</v>
      </c>
      <c r="B20" s="37" t="s">
        <v>42</v>
      </c>
      <c r="C20" s="37" t="s">
        <v>43</v>
      </c>
      <c r="D20" s="33" t="s">
        <v>33</v>
      </c>
      <c r="E20" s="33" t="s">
        <v>34</v>
      </c>
      <c r="F20" s="34">
        <v>98435858.740000024</v>
      </c>
      <c r="G20" s="34">
        <v>98574879.840000033</v>
      </c>
      <c r="H20" s="34">
        <v>41643705.309999995</v>
      </c>
      <c r="I20" s="34">
        <v>41643705.309999995</v>
      </c>
      <c r="J20" s="34">
        <v>41643705.309999995</v>
      </c>
      <c r="K20" s="17" t="s">
        <v>51</v>
      </c>
      <c r="L20" s="17" t="s">
        <v>71</v>
      </c>
      <c r="M20" s="18" t="s">
        <v>72</v>
      </c>
      <c r="N20" s="17" t="s">
        <v>79</v>
      </c>
      <c r="O20" s="17" t="s">
        <v>71</v>
      </c>
      <c r="P20" s="27" t="s">
        <v>80</v>
      </c>
      <c r="Q20" s="21" t="s">
        <v>81</v>
      </c>
      <c r="R20" s="19">
        <v>89.95</v>
      </c>
      <c r="S20" s="20">
        <v>0</v>
      </c>
      <c r="T20" s="23">
        <f t="shared" si="0"/>
        <v>85.98726114649682</v>
      </c>
      <c r="U20" s="17">
        <f>176+229</f>
        <v>405</v>
      </c>
      <c r="V20" s="17">
        <f>213+258</f>
        <v>471</v>
      </c>
      <c r="W20" s="17" t="s">
        <v>60</v>
      </c>
    </row>
    <row r="21" spans="1:23" ht="148.5" x14ac:dyDescent="0.25">
      <c r="A21" s="33" t="s">
        <v>41</v>
      </c>
      <c r="B21" s="37" t="s">
        <v>42</v>
      </c>
      <c r="C21" s="37" t="s">
        <v>43</v>
      </c>
      <c r="D21" s="33" t="s">
        <v>33</v>
      </c>
      <c r="E21" s="33" t="s">
        <v>34</v>
      </c>
      <c r="F21" s="34">
        <v>98435858.740000024</v>
      </c>
      <c r="G21" s="34">
        <v>98574879.840000033</v>
      </c>
      <c r="H21" s="34">
        <v>41643705.309999995</v>
      </c>
      <c r="I21" s="34">
        <v>41643705.309999995</v>
      </c>
      <c r="J21" s="34">
        <v>41643705.309999995</v>
      </c>
      <c r="K21" s="17" t="s">
        <v>51</v>
      </c>
      <c r="L21" s="17" t="s">
        <v>71</v>
      </c>
      <c r="M21" s="18" t="s">
        <v>72</v>
      </c>
      <c r="N21" s="17" t="s">
        <v>82</v>
      </c>
      <c r="O21" s="17" t="s">
        <v>71</v>
      </c>
      <c r="P21" s="26" t="s">
        <v>83</v>
      </c>
      <c r="Q21" s="21" t="s">
        <v>84</v>
      </c>
      <c r="R21" s="19">
        <v>5.5</v>
      </c>
      <c r="S21" s="20">
        <v>0</v>
      </c>
      <c r="T21" s="23">
        <f t="shared" si="0"/>
        <v>1.6229712858926344</v>
      </c>
      <c r="U21" s="17">
        <f>24+28</f>
        <v>52</v>
      </c>
      <c r="V21" s="17">
        <f>1514+1690</f>
        <v>3204</v>
      </c>
      <c r="W21" s="17" t="s">
        <v>60</v>
      </c>
    </row>
    <row r="22" spans="1:23" ht="132" x14ac:dyDescent="0.25">
      <c r="A22" s="33" t="s">
        <v>41</v>
      </c>
      <c r="B22" s="37" t="s">
        <v>42</v>
      </c>
      <c r="C22" s="37" t="s">
        <v>43</v>
      </c>
      <c r="D22" s="33" t="s">
        <v>33</v>
      </c>
      <c r="E22" s="33" t="s">
        <v>34</v>
      </c>
      <c r="F22" s="34">
        <v>98435858.740000024</v>
      </c>
      <c r="G22" s="34">
        <v>98574879.840000033</v>
      </c>
      <c r="H22" s="34">
        <v>41643705.309999995</v>
      </c>
      <c r="I22" s="34">
        <v>41643705.309999995</v>
      </c>
      <c r="J22" s="34">
        <v>41643705.309999995</v>
      </c>
      <c r="K22" s="17" t="s">
        <v>51</v>
      </c>
      <c r="L22" s="17" t="s">
        <v>85</v>
      </c>
      <c r="M22" s="18" t="s">
        <v>86</v>
      </c>
      <c r="N22" s="18" t="s">
        <v>87</v>
      </c>
      <c r="O22" s="17" t="s">
        <v>85</v>
      </c>
      <c r="P22" s="18" t="s">
        <v>88</v>
      </c>
      <c r="Q22" s="21" t="s">
        <v>89</v>
      </c>
      <c r="R22" s="19">
        <v>99.3</v>
      </c>
      <c r="S22" s="20">
        <v>0</v>
      </c>
      <c r="T22" s="23">
        <f t="shared" si="0"/>
        <v>99.720670391061446</v>
      </c>
      <c r="U22" s="17">
        <f>155+202</f>
        <v>357</v>
      </c>
      <c r="V22" s="17">
        <f>156+202</f>
        <v>358</v>
      </c>
      <c r="W22" s="17" t="s">
        <v>60</v>
      </c>
    </row>
    <row r="23" spans="1:23" ht="123.75" x14ac:dyDescent="0.25">
      <c r="A23" s="33" t="s">
        <v>41</v>
      </c>
      <c r="B23" s="37" t="s">
        <v>42</v>
      </c>
      <c r="C23" s="37" t="s">
        <v>43</v>
      </c>
      <c r="D23" s="33" t="s">
        <v>33</v>
      </c>
      <c r="E23" s="33" t="s">
        <v>34</v>
      </c>
      <c r="F23" s="34">
        <v>98435858.740000024</v>
      </c>
      <c r="G23" s="34">
        <v>98574879.840000033</v>
      </c>
      <c r="H23" s="34">
        <v>41643705.309999995</v>
      </c>
      <c r="I23" s="34">
        <v>41643705.309999995</v>
      </c>
      <c r="J23" s="34">
        <v>41643705.309999995</v>
      </c>
      <c r="K23" s="17" t="s">
        <v>51</v>
      </c>
      <c r="L23" s="17" t="s">
        <v>90</v>
      </c>
      <c r="M23" s="18" t="s">
        <v>91</v>
      </c>
      <c r="N23" s="18" t="s">
        <v>92</v>
      </c>
      <c r="O23" s="17" t="s">
        <v>90</v>
      </c>
      <c r="P23" s="18" t="s">
        <v>93</v>
      </c>
      <c r="Q23" s="21" t="s">
        <v>94</v>
      </c>
      <c r="R23" s="19">
        <v>13</v>
      </c>
      <c r="S23" s="20">
        <v>0</v>
      </c>
      <c r="T23" s="23">
        <f>(U23/V23)</f>
        <v>17.034860307072741</v>
      </c>
      <c r="U23" s="17">
        <f>60813+74546</f>
        <v>135359</v>
      </c>
      <c r="V23" s="17">
        <f>3991+3955</f>
        <v>7946</v>
      </c>
      <c r="W23" s="17" t="s">
        <v>95</v>
      </c>
    </row>
    <row r="24" spans="1:23" ht="189.75" x14ac:dyDescent="0.25">
      <c r="A24" s="33" t="s">
        <v>41</v>
      </c>
      <c r="B24" s="37" t="s">
        <v>42</v>
      </c>
      <c r="C24" s="37" t="s">
        <v>43</v>
      </c>
      <c r="D24" s="33" t="s">
        <v>33</v>
      </c>
      <c r="E24" s="33" t="s">
        <v>34</v>
      </c>
      <c r="F24" s="34">
        <v>98435858.740000024</v>
      </c>
      <c r="G24" s="34">
        <v>98574879.840000033</v>
      </c>
      <c r="H24" s="34">
        <v>41643705.309999995</v>
      </c>
      <c r="I24" s="34">
        <v>41643705.309999995</v>
      </c>
      <c r="J24" s="34">
        <v>41643705.309999995</v>
      </c>
      <c r="K24" s="17" t="s">
        <v>51</v>
      </c>
      <c r="L24" s="17" t="s">
        <v>90</v>
      </c>
      <c r="M24" s="18" t="s">
        <v>91</v>
      </c>
      <c r="N24" s="18" t="s">
        <v>96</v>
      </c>
      <c r="O24" s="17" t="s">
        <v>90</v>
      </c>
      <c r="P24" s="21" t="s">
        <v>97</v>
      </c>
      <c r="Q24" s="21" t="s">
        <v>98</v>
      </c>
      <c r="R24" s="19">
        <v>30</v>
      </c>
      <c r="S24" s="20">
        <v>0</v>
      </c>
      <c r="T24" s="23">
        <f>(U24/V24)</f>
        <v>21.076923076923077</v>
      </c>
      <c r="U24" s="17">
        <f>641+455</f>
        <v>1096</v>
      </c>
      <c r="V24" s="17">
        <f>27+25</f>
        <v>52</v>
      </c>
      <c r="W24" s="17" t="s">
        <v>95</v>
      </c>
    </row>
    <row r="25" spans="1:23" ht="99" x14ac:dyDescent="0.25">
      <c r="A25" s="33" t="s">
        <v>41</v>
      </c>
      <c r="B25" s="37" t="s">
        <v>42</v>
      </c>
      <c r="C25" s="37" t="s">
        <v>43</v>
      </c>
      <c r="D25" s="33" t="s">
        <v>33</v>
      </c>
      <c r="E25" s="33" t="s">
        <v>34</v>
      </c>
      <c r="F25" s="34">
        <v>98435858.740000024</v>
      </c>
      <c r="G25" s="34">
        <v>98574879.840000033</v>
      </c>
      <c r="H25" s="34">
        <v>41643705.309999995</v>
      </c>
      <c r="I25" s="34">
        <v>41643705.309999995</v>
      </c>
      <c r="J25" s="34">
        <v>41643705.309999995</v>
      </c>
      <c r="K25" s="17" t="s">
        <v>51</v>
      </c>
      <c r="L25" s="17" t="s">
        <v>90</v>
      </c>
      <c r="M25" s="18" t="s">
        <v>91</v>
      </c>
      <c r="N25" s="17" t="s">
        <v>99</v>
      </c>
      <c r="O25" s="17" t="s">
        <v>90</v>
      </c>
      <c r="P25" s="21" t="s">
        <v>100</v>
      </c>
      <c r="Q25" s="21" t="s">
        <v>101</v>
      </c>
      <c r="R25" s="19">
        <v>0</v>
      </c>
      <c r="S25" s="20">
        <v>0</v>
      </c>
      <c r="T25" s="19">
        <f t="shared" si="0"/>
        <v>0</v>
      </c>
      <c r="U25" s="17">
        <v>0</v>
      </c>
      <c r="V25" s="17">
        <f>1490+1640</f>
        <v>3130</v>
      </c>
      <c r="W25" s="17" t="s">
        <v>60</v>
      </c>
    </row>
    <row r="26" spans="1:23" s="39" customFormat="1" x14ac:dyDescent="0.25">
      <c r="A26" s="35" t="s">
        <v>41</v>
      </c>
      <c r="B26" s="38" t="s">
        <v>42</v>
      </c>
      <c r="C26" s="38" t="s">
        <v>43</v>
      </c>
      <c r="D26" s="35" t="s">
        <v>33</v>
      </c>
      <c r="E26" s="35" t="s">
        <v>34</v>
      </c>
      <c r="F26" s="36">
        <v>98435858.740000024</v>
      </c>
      <c r="G26" s="36">
        <v>98574879.840000033</v>
      </c>
      <c r="H26" s="36">
        <v>41643705.309999995</v>
      </c>
      <c r="I26" s="36">
        <v>41643705.309999995</v>
      </c>
      <c r="J26" s="36">
        <v>41643705.309999995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49.5" x14ac:dyDescent="0.25">
      <c r="A27" s="33" t="s">
        <v>41</v>
      </c>
      <c r="B27" s="37" t="s">
        <v>44</v>
      </c>
      <c r="C27" s="37" t="s">
        <v>45</v>
      </c>
      <c r="D27" s="33" t="s">
        <v>46</v>
      </c>
      <c r="E27" s="33" t="s">
        <v>34</v>
      </c>
      <c r="F27" s="34">
        <v>10872897.749999998</v>
      </c>
      <c r="G27" s="34">
        <v>12663225.02</v>
      </c>
      <c r="H27" s="34">
        <v>4959673.1599999992</v>
      </c>
      <c r="I27" s="34">
        <v>4959673.1599999992</v>
      </c>
      <c r="J27" s="34">
        <v>4959673.1599999992</v>
      </c>
      <c r="K27" s="17" t="s">
        <v>51</v>
      </c>
      <c r="L27" s="17" t="s">
        <v>85</v>
      </c>
      <c r="M27" s="17" t="s">
        <v>102</v>
      </c>
      <c r="N27" s="18" t="s">
        <v>103</v>
      </c>
      <c r="O27" s="17" t="s">
        <v>85</v>
      </c>
      <c r="P27" s="17" t="s">
        <v>104</v>
      </c>
      <c r="Q27" s="18" t="s">
        <v>105</v>
      </c>
      <c r="R27" s="19">
        <v>4.97</v>
      </c>
      <c r="S27" s="20">
        <v>0</v>
      </c>
      <c r="T27" s="23">
        <f>(U27/V27)</f>
        <v>4.977800201816347</v>
      </c>
      <c r="U27" s="17">
        <f>5286+4580</f>
        <v>9866</v>
      </c>
      <c r="V27" s="17">
        <f>1061+921</f>
        <v>1982</v>
      </c>
      <c r="W27" s="17" t="s">
        <v>106</v>
      </c>
    </row>
    <row r="28" spans="1:23" ht="74.25" x14ac:dyDescent="0.25">
      <c r="A28" s="33" t="s">
        <v>41</v>
      </c>
      <c r="B28" s="37" t="s">
        <v>44</v>
      </c>
      <c r="C28" s="37" t="s">
        <v>45</v>
      </c>
      <c r="D28" s="33" t="s">
        <v>46</v>
      </c>
      <c r="E28" s="33" t="s">
        <v>34</v>
      </c>
      <c r="F28" s="34">
        <v>10872897.749999998</v>
      </c>
      <c r="G28" s="34">
        <v>12663225.02</v>
      </c>
      <c r="H28" s="34">
        <v>4959673.1599999992</v>
      </c>
      <c r="I28" s="34">
        <v>4959673.1599999992</v>
      </c>
      <c r="J28" s="34">
        <v>4959673.1599999992</v>
      </c>
      <c r="K28" s="17" t="s">
        <v>51</v>
      </c>
      <c r="L28" s="17" t="s">
        <v>90</v>
      </c>
      <c r="M28" s="18" t="s">
        <v>107</v>
      </c>
      <c r="N28" s="18" t="s">
        <v>108</v>
      </c>
      <c r="O28" s="17" t="s">
        <v>90</v>
      </c>
      <c r="P28" s="17" t="s">
        <v>109</v>
      </c>
      <c r="Q28" s="21" t="s">
        <v>110</v>
      </c>
      <c r="R28" s="19">
        <v>100</v>
      </c>
      <c r="S28" s="20">
        <v>0</v>
      </c>
      <c r="T28" s="19">
        <f>(U28/V28)*100</f>
        <v>100</v>
      </c>
      <c r="U28" s="17">
        <f>739+568</f>
        <v>1307</v>
      </c>
      <c r="V28" s="17">
        <f>739+568</f>
        <v>1307</v>
      </c>
      <c r="W28" s="17" t="s">
        <v>60</v>
      </c>
    </row>
    <row r="29" spans="1:23" ht="74.25" x14ac:dyDescent="0.25">
      <c r="A29" s="33" t="s">
        <v>41</v>
      </c>
      <c r="B29" s="37" t="s">
        <v>44</v>
      </c>
      <c r="C29" s="37" t="s">
        <v>45</v>
      </c>
      <c r="D29" s="33" t="s">
        <v>46</v>
      </c>
      <c r="E29" s="33" t="s">
        <v>34</v>
      </c>
      <c r="F29" s="34">
        <v>10872897.749999998</v>
      </c>
      <c r="G29" s="34">
        <v>12663225.02</v>
      </c>
      <c r="H29" s="34">
        <v>4959673.1599999992</v>
      </c>
      <c r="I29" s="34">
        <v>4959673.1599999992</v>
      </c>
      <c r="J29" s="34">
        <v>4959673.1599999992</v>
      </c>
      <c r="K29" s="17" t="s">
        <v>51</v>
      </c>
      <c r="L29" s="17" t="s">
        <v>90</v>
      </c>
      <c r="M29" s="18" t="s">
        <v>107</v>
      </c>
      <c r="N29" s="18" t="s">
        <v>111</v>
      </c>
      <c r="O29" s="17" t="s">
        <v>90</v>
      </c>
      <c r="P29" s="18" t="s">
        <v>112</v>
      </c>
      <c r="Q29" s="21" t="s">
        <v>113</v>
      </c>
      <c r="R29" s="19">
        <v>100</v>
      </c>
      <c r="S29" s="20">
        <v>0</v>
      </c>
      <c r="T29" s="19">
        <f t="shared" ref="T29:T32" si="1">(U29/V29)*100</f>
        <v>100</v>
      </c>
      <c r="U29" s="17">
        <f>35+30</f>
        <v>65</v>
      </c>
      <c r="V29" s="17">
        <f>30+35</f>
        <v>65</v>
      </c>
      <c r="W29" s="17" t="s">
        <v>60</v>
      </c>
    </row>
    <row r="30" spans="1:23" ht="90.75" x14ac:dyDescent="0.25">
      <c r="A30" s="33" t="s">
        <v>41</v>
      </c>
      <c r="B30" s="37" t="s">
        <v>44</v>
      </c>
      <c r="C30" s="37" t="s">
        <v>45</v>
      </c>
      <c r="D30" s="33" t="s">
        <v>46</v>
      </c>
      <c r="E30" s="33" t="s">
        <v>34</v>
      </c>
      <c r="F30" s="34">
        <v>10872897.749999998</v>
      </c>
      <c r="G30" s="34">
        <v>12663225.02</v>
      </c>
      <c r="H30" s="34">
        <v>4959673.1599999992</v>
      </c>
      <c r="I30" s="34">
        <v>4959673.1599999992</v>
      </c>
      <c r="J30" s="34">
        <v>4959673.1599999992</v>
      </c>
      <c r="K30" s="17" t="s">
        <v>51</v>
      </c>
      <c r="L30" s="17" t="s">
        <v>90</v>
      </c>
      <c r="M30" s="18" t="s">
        <v>107</v>
      </c>
      <c r="N30" s="18" t="s">
        <v>114</v>
      </c>
      <c r="O30" s="17" t="s">
        <v>90</v>
      </c>
      <c r="P30" s="17" t="s">
        <v>115</v>
      </c>
      <c r="Q30" s="21" t="s">
        <v>116</v>
      </c>
      <c r="R30" s="19">
        <v>100</v>
      </c>
      <c r="S30" s="20">
        <v>0</v>
      </c>
      <c r="T30" s="19">
        <f t="shared" si="1"/>
        <v>100</v>
      </c>
      <c r="U30" s="17">
        <f>3+4</f>
        <v>7</v>
      </c>
      <c r="V30" s="17">
        <f>3+4</f>
        <v>7</v>
      </c>
      <c r="W30" s="17" t="s">
        <v>60</v>
      </c>
    </row>
    <row r="31" spans="1:23" ht="99" x14ac:dyDescent="0.25">
      <c r="A31" s="33" t="s">
        <v>41</v>
      </c>
      <c r="B31" s="37" t="s">
        <v>44</v>
      </c>
      <c r="C31" s="37" t="s">
        <v>45</v>
      </c>
      <c r="D31" s="33" t="s">
        <v>46</v>
      </c>
      <c r="E31" s="33" t="s">
        <v>34</v>
      </c>
      <c r="F31" s="34">
        <v>10872897.749999998</v>
      </c>
      <c r="G31" s="34">
        <v>12663225.02</v>
      </c>
      <c r="H31" s="34">
        <v>4959673.1599999992</v>
      </c>
      <c r="I31" s="34">
        <v>4959673.1599999992</v>
      </c>
      <c r="J31" s="34">
        <v>4959673.1599999992</v>
      </c>
      <c r="K31" s="17" t="s">
        <v>51</v>
      </c>
      <c r="L31" s="17" t="s">
        <v>90</v>
      </c>
      <c r="M31" s="18" t="s">
        <v>107</v>
      </c>
      <c r="N31" s="18" t="s">
        <v>117</v>
      </c>
      <c r="O31" s="17" t="s">
        <v>90</v>
      </c>
      <c r="P31" s="18" t="s">
        <v>118</v>
      </c>
      <c r="Q31" s="18" t="s">
        <v>119</v>
      </c>
      <c r="R31" s="19">
        <v>44.02</v>
      </c>
      <c r="S31" s="20">
        <v>0</v>
      </c>
      <c r="T31" s="23">
        <f t="shared" si="1"/>
        <v>56.847742922723796</v>
      </c>
      <c r="U31" s="17">
        <f>387+356</f>
        <v>743</v>
      </c>
      <c r="V31" s="17">
        <f>739+568</f>
        <v>1307</v>
      </c>
      <c r="W31" s="17" t="s">
        <v>60</v>
      </c>
    </row>
    <row r="32" spans="1:23" ht="107.25" x14ac:dyDescent="0.25">
      <c r="A32" s="33" t="s">
        <v>41</v>
      </c>
      <c r="B32" s="37" t="s">
        <v>44</v>
      </c>
      <c r="C32" s="37" t="s">
        <v>45</v>
      </c>
      <c r="D32" s="33" t="s">
        <v>46</v>
      </c>
      <c r="E32" s="33" t="s">
        <v>34</v>
      </c>
      <c r="F32" s="34">
        <v>10872897.749999998</v>
      </c>
      <c r="G32" s="34">
        <v>12663225.02</v>
      </c>
      <c r="H32" s="34">
        <v>4959673.1599999992</v>
      </c>
      <c r="I32" s="34">
        <v>4959673.1599999992</v>
      </c>
      <c r="J32" s="34">
        <v>4959673.1599999992</v>
      </c>
      <c r="K32" s="17" t="s">
        <v>51</v>
      </c>
      <c r="L32" s="17" t="s">
        <v>90</v>
      </c>
      <c r="M32" s="18" t="s">
        <v>107</v>
      </c>
      <c r="N32" s="18" t="s">
        <v>120</v>
      </c>
      <c r="O32" s="17" t="s">
        <v>90</v>
      </c>
      <c r="P32" s="17" t="s">
        <v>121</v>
      </c>
      <c r="Q32" s="18" t="s">
        <v>122</v>
      </c>
      <c r="R32" s="19">
        <v>97.73</v>
      </c>
      <c r="S32" s="20">
        <v>0</v>
      </c>
      <c r="T32" s="23">
        <f t="shared" si="1"/>
        <v>97.826086956521735</v>
      </c>
      <c r="U32" s="17">
        <f>273+312</f>
        <v>585</v>
      </c>
      <c r="V32" s="17">
        <f>279+319</f>
        <v>598</v>
      </c>
      <c r="W32" s="17" t="s">
        <v>60</v>
      </c>
    </row>
    <row r="33" spans="1:23" s="39" customFormat="1" x14ac:dyDescent="0.25">
      <c r="A33" s="35" t="s">
        <v>41</v>
      </c>
      <c r="B33" s="38" t="s">
        <v>44</v>
      </c>
      <c r="C33" s="38" t="s">
        <v>45</v>
      </c>
      <c r="D33" s="35" t="s">
        <v>46</v>
      </c>
      <c r="E33" s="35" t="s">
        <v>34</v>
      </c>
      <c r="F33" s="36">
        <v>10872897.749999998</v>
      </c>
      <c r="G33" s="36">
        <v>12663225.02</v>
      </c>
      <c r="H33" s="36">
        <v>4959673.1599999992</v>
      </c>
      <c r="I33" s="36">
        <v>4959673.1599999992</v>
      </c>
      <c r="J33" s="36">
        <v>4959673.1599999992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89.75" x14ac:dyDescent="0.25">
      <c r="A34" s="33" t="s">
        <v>41</v>
      </c>
      <c r="B34" s="37" t="s">
        <v>47</v>
      </c>
      <c r="C34" s="37" t="s">
        <v>48</v>
      </c>
      <c r="D34" s="33" t="s">
        <v>49</v>
      </c>
      <c r="E34" s="33" t="s">
        <v>34</v>
      </c>
      <c r="F34" s="34">
        <v>6097453.5499999989</v>
      </c>
      <c r="G34" s="34">
        <v>5077633.8699999992</v>
      </c>
      <c r="H34" s="34">
        <v>1732635.86</v>
      </c>
      <c r="I34" s="34">
        <v>1732635.86</v>
      </c>
      <c r="J34" s="34">
        <v>1732635.86</v>
      </c>
      <c r="K34" s="17" t="s">
        <v>51</v>
      </c>
      <c r="L34" s="28" t="s">
        <v>85</v>
      </c>
      <c r="M34" s="29" t="s">
        <v>123</v>
      </c>
      <c r="N34" s="18" t="s">
        <v>124</v>
      </c>
      <c r="O34" s="28" t="s">
        <v>85</v>
      </c>
      <c r="P34" s="18" t="s">
        <v>125</v>
      </c>
      <c r="Q34" s="18" t="s">
        <v>126</v>
      </c>
      <c r="R34" s="19">
        <v>100</v>
      </c>
      <c r="S34" s="20">
        <v>0</v>
      </c>
      <c r="T34" s="23">
        <f>(U34/V34)*100</f>
        <v>55.555555555555557</v>
      </c>
      <c r="U34" s="17">
        <f>4+1</f>
        <v>5</v>
      </c>
      <c r="V34" s="17">
        <v>9</v>
      </c>
      <c r="W34" s="17" t="s">
        <v>60</v>
      </c>
    </row>
    <row r="35" spans="1:23" ht="140.25" x14ac:dyDescent="0.25">
      <c r="A35" s="33" t="s">
        <v>41</v>
      </c>
      <c r="B35" s="37" t="s">
        <v>47</v>
      </c>
      <c r="C35" s="37" t="s">
        <v>48</v>
      </c>
      <c r="D35" s="33" t="s">
        <v>49</v>
      </c>
      <c r="E35" s="33" t="s">
        <v>34</v>
      </c>
      <c r="F35" s="34">
        <v>6097453.5499999989</v>
      </c>
      <c r="G35" s="34">
        <v>5077633.8699999992</v>
      </c>
      <c r="H35" s="34">
        <v>1732635.86</v>
      </c>
      <c r="I35" s="34">
        <v>1732635.86</v>
      </c>
      <c r="J35" s="34">
        <v>1732635.86</v>
      </c>
      <c r="K35" s="17" t="s">
        <v>51</v>
      </c>
      <c r="L35" s="17" t="s">
        <v>90</v>
      </c>
      <c r="M35" s="29" t="s">
        <v>127</v>
      </c>
      <c r="N35" s="18" t="s">
        <v>128</v>
      </c>
      <c r="O35" s="17" t="s">
        <v>90</v>
      </c>
      <c r="P35" s="18" t="s">
        <v>129</v>
      </c>
      <c r="Q35" s="18" t="s">
        <v>130</v>
      </c>
      <c r="R35" s="19">
        <v>90.91</v>
      </c>
      <c r="S35" s="20">
        <v>0</v>
      </c>
      <c r="T35" s="23">
        <f>(U35/V35)*100</f>
        <v>85.18518518518519</v>
      </c>
      <c r="U35" s="17">
        <v>23</v>
      </c>
      <c r="V35" s="17">
        <v>27</v>
      </c>
      <c r="W35" s="17" t="s">
        <v>60</v>
      </c>
    </row>
    <row r="36" spans="1:23" ht="107.25" x14ac:dyDescent="0.25">
      <c r="A36" s="33" t="s">
        <v>41</v>
      </c>
      <c r="B36" s="37" t="s">
        <v>47</v>
      </c>
      <c r="C36" s="37" t="s">
        <v>48</v>
      </c>
      <c r="D36" s="33" t="s">
        <v>49</v>
      </c>
      <c r="E36" s="33" t="s">
        <v>34</v>
      </c>
      <c r="F36" s="34">
        <v>6097453.5499999989</v>
      </c>
      <c r="G36" s="34">
        <v>5077633.8699999992</v>
      </c>
      <c r="H36" s="34">
        <v>1732635.86</v>
      </c>
      <c r="I36" s="34">
        <v>1732635.86</v>
      </c>
      <c r="J36" s="34">
        <v>1732635.86</v>
      </c>
      <c r="K36" s="17" t="s">
        <v>51</v>
      </c>
      <c r="L36" s="17" t="s">
        <v>90</v>
      </c>
      <c r="M36" s="29" t="s">
        <v>127</v>
      </c>
      <c r="N36" s="18" t="s">
        <v>131</v>
      </c>
      <c r="O36" s="17" t="s">
        <v>90</v>
      </c>
      <c r="P36" s="18" t="s">
        <v>132</v>
      </c>
      <c r="Q36" s="18" t="s">
        <v>133</v>
      </c>
      <c r="R36" s="19">
        <v>5</v>
      </c>
      <c r="S36" s="20">
        <v>0</v>
      </c>
      <c r="T36" s="19">
        <v>21.35</v>
      </c>
      <c r="U36" s="17">
        <f>105195+98821</f>
        <v>204016</v>
      </c>
      <c r="V36" s="17">
        <f>81370+86751</f>
        <v>168121</v>
      </c>
      <c r="W36" s="17" t="s">
        <v>60</v>
      </c>
    </row>
    <row r="37" spans="1:23" ht="107.25" x14ac:dyDescent="0.25">
      <c r="A37" s="33" t="s">
        <v>41</v>
      </c>
      <c r="B37" s="37" t="s">
        <v>47</v>
      </c>
      <c r="C37" s="37" t="s">
        <v>48</v>
      </c>
      <c r="D37" s="33" t="s">
        <v>49</v>
      </c>
      <c r="E37" s="33" t="s">
        <v>34</v>
      </c>
      <c r="F37" s="34">
        <v>6097453.5499999989</v>
      </c>
      <c r="G37" s="34">
        <v>5077633.8699999992</v>
      </c>
      <c r="H37" s="34">
        <v>1732635.86</v>
      </c>
      <c r="I37" s="34">
        <v>1732635.86</v>
      </c>
      <c r="J37" s="34">
        <v>1732635.86</v>
      </c>
      <c r="K37" s="17" t="s">
        <v>51</v>
      </c>
      <c r="L37" s="17" t="s">
        <v>90</v>
      </c>
      <c r="M37" s="29" t="s">
        <v>127</v>
      </c>
      <c r="N37" s="18" t="s">
        <v>134</v>
      </c>
      <c r="O37" s="17" t="s">
        <v>90</v>
      </c>
      <c r="P37" s="18" t="s">
        <v>135</v>
      </c>
      <c r="Q37" s="18" t="s">
        <v>136</v>
      </c>
      <c r="R37" s="19">
        <v>5</v>
      </c>
      <c r="S37" s="20">
        <v>0</v>
      </c>
      <c r="T37" s="19">
        <v>410.27</v>
      </c>
      <c r="U37" s="17">
        <f>2028894+174833</f>
        <v>2203727</v>
      </c>
      <c r="V37" s="17">
        <f>260145+171730</f>
        <v>431875</v>
      </c>
      <c r="W37" s="17" t="s">
        <v>60</v>
      </c>
    </row>
    <row r="38" spans="1:23" s="39" customFormat="1" x14ac:dyDescent="0.25">
      <c r="A38" s="35" t="s">
        <v>41</v>
      </c>
      <c r="B38" s="38" t="s">
        <v>47</v>
      </c>
      <c r="C38" s="38" t="s">
        <v>48</v>
      </c>
      <c r="D38" s="35" t="s">
        <v>49</v>
      </c>
      <c r="E38" s="35" t="s">
        <v>34</v>
      </c>
      <c r="F38" s="36">
        <v>6097453.5499999989</v>
      </c>
      <c r="G38" s="36">
        <v>5077633.8699999992</v>
      </c>
      <c r="H38" s="36">
        <v>1732635.86</v>
      </c>
      <c r="I38" s="36">
        <v>1732635.86</v>
      </c>
      <c r="J38" s="36">
        <v>1732635.86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25">
      <c r="A39" s="40"/>
      <c r="B39" s="40"/>
      <c r="C39" s="40"/>
      <c r="D39" s="40"/>
      <c r="E39" s="40"/>
      <c r="F39" s="41"/>
      <c r="G39" s="41"/>
      <c r="H39" s="41"/>
      <c r="I39" s="41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x14ac:dyDescent="0.25">
      <c r="A42" s="42" t="s">
        <v>50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</sheetData>
  <mergeCells count="1">
    <mergeCell ref="A1:W1"/>
  </mergeCells>
  <printOptions horizontalCentered="1"/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T10:U11 V18:V25 V27:V35 U36:V37 T34:U34 T35 T13:U32 T12 U12:V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CP. JCLS</cp:lastModifiedBy>
  <dcterms:created xsi:type="dcterms:W3CDTF">2022-07-11T15:17:21Z</dcterms:created>
  <dcterms:modified xsi:type="dcterms:W3CDTF">2022-08-16T19:00:06Z</dcterms:modified>
</cp:coreProperties>
</file>