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INFORMACIÓN PROGRAMÁTICA\"/>
    </mc:Choice>
  </mc:AlternateContent>
  <xr:revisionPtr revIDLastSave="0" documentId="8_{6B7F6E6B-6C9D-4C80-9AEF-759F73588BFA}" xr6:coauthVersionLast="45" xr6:coauthVersionMax="45" xr10:uidLastSave="{00000000-0000-0000-0000-000000000000}"/>
  <bookViews>
    <workbookView xWindow="-120" yWindow="-120" windowWidth="20730" windowHeight="11160" xr2:uid="{22DBB676-C771-427A-BE89-F711CFBADF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5" i="1" l="1"/>
  <c r="U35" i="1"/>
  <c r="V34" i="1"/>
  <c r="U34" i="1"/>
  <c r="V33" i="1"/>
  <c r="T33" i="1"/>
  <c r="V32" i="1"/>
  <c r="U32" i="1"/>
  <c r="T30" i="1"/>
  <c r="V28" i="1"/>
  <c r="U28" i="1"/>
  <c r="T28" i="1" s="1"/>
  <c r="V27" i="1"/>
  <c r="U27" i="1"/>
  <c r="T27" i="1"/>
  <c r="V26" i="1"/>
  <c r="U26" i="1"/>
  <c r="T26" i="1"/>
  <c r="V25" i="1"/>
  <c r="U25" i="1"/>
  <c r="T25" i="1" s="1"/>
  <c r="V24" i="1"/>
  <c r="U24" i="1"/>
  <c r="T24" i="1" s="1"/>
  <c r="V23" i="1"/>
  <c r="U23" i="1"/>
  <c r="T23" i="1"/>
  <c r="V21" i="1"/>
  <c r="U21" i="1"/>
  <c r="T21" i="1"/>
  <c r="V20" i="1"/>
  <c r="T20" i="1" s="1"/>
  <c r="U20" i="1"/>
  <c r="V19" i="1"/>
  <c r="U19" i="1"/>
  <c r="T19" i="1" s="1"/>
  <c r="V18" i="1"/>
  <c r="U18" i="1"/>
  <c r="T18" i="1"/>
  <c r="V17" i="1"/>
  <c r="U17" i="1"/>
  <c r="T17" i="1"/>
  <c r="V16" i="1"/>
  <c r="T16" i="1" s="1"/>
  <c r="U16" i="1"/>
  <c r="V15" i="1"/>
  <c r="U15" i="1"/>
  <c r="T15" i="1" s="1"/>
  <c r="V14" i="1"/>
  <c r="U14" i="1"/>
  <c r="T14" i="1"/>
  <c r="U12" i="1"/>
  <c r="T12" i="1"/>
  <c r="U10" i="1"/>
  <c r="T10" i="1"/>
</calcChain>
</file>

<file path=xl/sharedStrings.xml><?xml version="1.0" encoding="utf-8"?>
<sst xmlns="http://schemas.openxmlformats.org/spreadsheetml/2006/main" count="360" uniqueCount="139">
  <si>
    <t>Tribunal de Justicia Administrativa del Estado de Guanajuato
Indicadores de Resultados
Del 01 de Enero al 30 de Septiembre de 2021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</si>
  <si>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</si>
  <si>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</si>
  <si>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</si>
  <si>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</si>
  <si>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</si>
  <si>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</si>
  <si>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</si>
  <si>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</si>
  <si>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</si>
  <si>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</si>
  <si>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>Aprobado</t>
  </si>
  <si>
    <t>Modificado</t>
  </si>
  <si>
    <t>Devengado</t>
  </si>
  <si>
    <t>Ejercido</t>
  </si>
  <si>
    <t>Pagado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</si>
  <si>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</si>
  <si>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</si>
  <si>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</si>
  <si>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</si>
  <si>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</si>
  <si>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</si>
  <si>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</si>
  <si>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</si>
  <si>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</si>
  <si>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</si>
  <si>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</si>
  <si>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</si>
  <si>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</si>
  <si>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/>
  </si>
  <si>
    <t>Si</t>
  </si>
  <si>
    <t>Fin</t>
  </si>
  <si>
    <t>Contribuir a incrementar la certeza jurídica en el Estado de Guanajuato, mediante la Administración de Justicia Administrativa, fortaleciendo el estado de derecho</t>
  </si>
  <si>
    <t>Porcentaje de la población de 18 años y más con poca o nada confianza en los jueces</t>
  </si>
  <si>
    <t>(Población de 18 años y más que identifica a las autoridades de los jueces y los evalúa con un nivel de confianza de poca o nada en el Estado de Guanajuato/ Total de población de 18 años y más en el Estado de Guanajuato que identifica a los jueces) *100</t>
  </si>
  <si>
    <t>Población de 18 años y más que identifica a las autoridades de los jueces y los evalúa con un nivel de confianza de poca o nada en el Estado de Guanajuato/ Total de población de 18 años y más en el Estado de Guanajuato que identifica a los jueces</t>
  </si>
  <si>
    <t>Personas</t>
  </si>
  <si>
    <t>Índice de Gobierno Abierto</t>
  </si>
  <si>
    <t>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</t>
  </si>
  <si>
    <t xml:space="preserve">Medición de apertura desde la perspectiva de gobierno (en una dimensión de transparencia como de participación ciudadana), siendo la unidad de análisis los sujetos </t>
  </si>
  <si>
    <t>Número de índice</t>
  </si>
  <si>
    <t>Porcentaje de unidades económicas que identifican a los jueces y manifiestan que les generan confianza</t>
  </si>
  <si>
    <t>(Total de unidades económicas que tienen mucha o alguna confianza en los Jueces/ Total de unidades económicas que identifican a los Jueces)*100</t>
  </si>
  <si>
    <t>Total de unidades económicas que tienen mucha o alguna confianza en los Jueces/ Total de unidades económicas que identifican a los Jueces</t>
  </si>
  <si>
    <t>Porcentaje</t>
  </si>
  <si>
    <t>P</t>
  </si>
  <si>
    <t>P000-G1053</t>
  </si>
  <si>
    <t>P000 Planeación, seguimiento y evaluación de políticas públicas - G1053 Administración de los Recursos Humanos, Materiales, financieros y de Servicios del TJA.</t>
  </si>
  <si>
    <t>1.2.1 Impartición de Justicia</t>
  </si>
  <si>
    <t xml:space="preserve"> </t>
  </si>
  <si>
    <t>Proceso</t>
  </si>
  <si>
    <t>Administración de los Recursos Humanos, Materiales, financieros y de Servicios del TJA</t>
  </si>
  <si>
    <t>Porcentaje de Avance Físico del Proceso/Proyecto</t>
  </si>
  <si>
    <t>Porcentaje de avance físico ejercido / Porcentaje de avance físico programado</t>
  </si>
  <si>
    <t>Porcentaje de Avance Físico alcanzado por el proceso/proyecto durante la fase de ejecución/Porcentaje de Avance Físico establecido en la fase de Programación para el proceso/proyecto</t>
  </si>
  <si>
    <t>P000-G1057</t>
  </si>
  <si>
    <t>P000 Planeación, seguimiento y evaluación de políticas públicas - G1057 Operación del Órgano Interno de Control del Tribunal de Justicia Administrativa</t>
  </si>
  <si>
    <t>Operación del Órgano Interno de Control del Tribunal de Justicia Administrativa</t>
  </si>
  <si>
    <t>E</t>
  </si>
  <si>
    <t>E058-P0850</t>
  </si>
  <si>
    <t>E058 Tribunal de Justicia Administrativa del Estado de Guanajuato - P0850 Impartición de Justicia Administrativa</t>
  </si>
  <si>
    <t>Proposito</t>
  </si>
  <si>
    <t>Los particulares y organismos de la administración pública estatal y municipal del Estado de Guanajuato, reciben de manera pronta, completa e imparcial representación jurídica referente a la impartición y procuración de justicia administrativa y fiscal</t>
  </si>
  <si>
    <t>Porcentaje de demandas concluidas</t>
  </si>
  <si>
    <t>(Demandas salientes/Demandas entrantes)*100</t>
  </si>
  <si>
    <t>Demandas salientes por cualquier motivo/ demandas entrantes</t>
  </si>
  <si>
    <t>Porcentaje de recursos de revisión concluidos</t>
  </si>
  <si>
    <t>(Recursos de revisión salientes/Recursos de revisión entrantes)*100</t>
  </si>
  <si>
    <t>Recursos de revisión salientes por cualquier motivo/Recursos de revisión entrantes</t>
  </si>
  <si>
    <t>Porcentaje de recursos de reclamación concluidos</t>
  </si>
  <si>
    <t>(Recursos de reclamación salientes/Recursos de reclamación entrantes)*100</t>
  </si>
  <si>
    <t>Recursos de reclamación salientes por cualquier motivo/Recursos de reclamación entrantes</t>
  </si>
  <si>
    <t>Porcentaje de sentencias modificadas o revocadas</t>
  </si>
  <si>
    <t>(Sentencias modificadas o revocadas/Sentencias notificadas)*100</t>
  </si>
  <si>
    <t>Las sentencias del Tribunal notificadas que otras instancias decreten su revocación o modificación/Todas las sentencias notificadas por el Tribunal</t>
  </si>
  <si>
    <t>Componente</t>
  </si>
  <si>
    <t>Demandas y recursos administrativos y fiscales radicados en el año</t>
  </si>
  <si>
    <t>Porcentaje de recursos de reclamación resueltos oportunamente por el Pleno</t>
  </si>
  <si>
    <t>(Recursos de reclamación resueltos por el Pleno en el plazo legal/Recursos de reclamación sometidos al Pleno)*100</t>
  </si>
  <si>
    <t>Aquellos recursos de reclamación sometidos por el magistrado ponente al pleno del Tribunal que son resueltos por este órgano colegiado dentro del plazo de 10 diez días siguientes a su presentación/Todos los recursos de reclamación sometidos al pleno del Tribunal para su resolución</t>
  </si>
  <si>
    <t>Actividad</t>
  </si>
  <si>
    <t>Emisión de acuerdos de impulso procesal, emisión de resoluciones a cargo del Tribunal dentro del procedimiento de responsabilidad administrativa por faltas graves o de particulares y promoción de excitativas</t>
  </si>
  <si>
    <t>Tiempo promedio para la emisión de acuerdos de impulso procesal</t>
  </si>
  <si>
    <t>(Sumatoria de tiempos para la emisión de cada acuerdo de impulso procesal/Total de acuerdos de impulso procesal emitidos)</t>
  </si>
  <si>
    <t>Se suman todos los días hábiles que median entre cada acuerdo de impulso procesal y su promoción que lo genera de todas las salas del Tribunal de Justicia Administrativa/Se refiere al total de acuerdos de impulso procesal que emite el Tribunal en todas sus salas</t>
  </si>
  <si>
    <t>Días</t>
  </si>
  <si>
    <t>Tiempo promedio para la emisión de resoluciones a cargo del Tribunal dentro del procedimiento de responsabilidad administrativa por faltas graves o de particulares</t>
  </si>
  <si>
    <t>(Sumatoria de tiempos para la resolución de cada procedimiento de responsabilidad a cargo del Tribunal/Total de resoluciones de procedimientos de responsabilidad a cargo del Tribunal)</t>
  </si>
  <si>
    <t>Se suman todos los días hábiles que median entre cada acuerdo que declara cerrada la instrucción del procedimiento de responsabilidad administrativa a cargo del Tribunal de Justicia Administrativa y la emisión de la resolución respectiva/Se refiere al total de resoluciones del procedimiento de responsabilidad administrativa a cargo del Tribunal de Justicia Administrativa</t>
  </si>
  <si>
    <t>Porcentaje de excitativas de justicia fundadas</t>
  </si>
  <si>
    <t>(Excitativas de justicia fundadas/Resoluciones jurisdiccionales emitidas)*100</t>
  </si>
  <si>
    <t>Las excitativas de justicia presentadas por las partes que resulten declaradas fundadas por el pleno/Todas las resoluciones emitidas por las salas</t>
  </si>
  <si>
    <t>E058-P2039</t>
  </si>
  <si>
    <t>E058 Tribunal de Justicia Administrativa del Estado de Guanajuato - P2039 Procuración de Justicia Administrativa</t>
  </si>
  <si>
    <t>1.2.2 Procuración de Justicia</t>
  </si>
  <si>
    <t>Usuarios asesorados en materia administrativa y fiscal</t>
  </si>
  <si>
    <t>Calificación promedio de satisfacción de usuarios de la unidad de defensoría de oficio</t>
  </si>
  <si>
    <t>(Puntaje total obtenido/Total de usuarios encuestados)</t>
  </si>
  <si>
    <t>Cantidad de calificaciones emitidas/ Usuarios que proporcionaron una opinión sobre el servicio</t>
  </si>
  <si>
    <t>Puntaje</t>
  </si>
  <si>
    <t>Recepción de solicitudes para la atención de asesorías, gestiones y conciliaciones y gestión de asuntos en materia administrativa y fiscal</t>
  </si>
  <si>
    <t>Porcentaje de asesorías en materia administrativa y fiscal</t>
  </si>
  <si>
    <t>(Asesorías atendidas/Asesorías recibidas)*100</t>
  </si>
  <si>
    <t>Asesorias en materia administrativa y fiscal atendidas/Asesorias en materia administrativa y fiscal recibidas</t>
  </si>
  <si>
    <t>Porcentaje de gestiones administrativas y fiscales realizadas por la coordinación de la UDO</t>
  </si>
  <si>
    <t>(Gestiones solicitadas en el ejercicio/Gestiones realizadas en el ejercicio)*100</t>
  </si>
  <si>
    <t>Las gestiones solicitadas por la coordinación de defensoría de oficio/Las gestiones realizadas por la coordinación de defensoría de oficio</t>
  </si>
  <si>
    <t>Porcentaje de actividades de conciliación</t>
  </si>
  <si>
    <t>(Conciliaciones realizadas/Conciliaciones solicitdas)100</t>
  </si>
  <si>
    <t>Conciliaciones realizadas por la coordinación de la unidad de defensoria de oficio/Total de conciliaciones solicitadas por la coordinación de la unidad de defensoria de oficio</t>
  </si>
  <si>
    <t>Porcentaje de demandas promovidas ante el TJA o los Juzgados administrativos municipales por la UDO</t>
  </si>
  <si>
    <t>(Demandas interpuestas por la UDO/Asesorías de primera vez otorgadas por la UDO)*100</t>
  </si>
  <si>
    <t>Aquellas demandas ante el TJA o juzgado administrativo municipal que son elaboradas por los defensores de oficio del TJA/Aquellas asesorías de primera vez que brindan los defensores de oficio</t>
  </si>
  <si>
    <t xml:space="preserve">Porcentaje de sentencias favorables </t>
  </si>
  <si>
    <t>(Sentencias favorables/Sentencias notificadas)*100</t>
  </si>
  <si>
    <t>Aquellas sentencias favorables dictadas y notificadas en el ejercicio, de asuntos planteados por las defensorías de oficio/Total de sentencias dictadas y notificadas en el ejercicio, de asuntos planteados por las defensorías de oficio</t>
  </si>
  <si>
    <t>E058-Q3026</t>
  </si>
  <si>
    <t>E058 Tribunal de Justicia Administrativa del Estado de Guanajuato - Q3026 Edificio del Tribunal de Justicia Administrativa del Estado</t>
  </si>
  <si>
    <t>Contribuir a garantizar los derechos fundamentales de acceso a la información publica y de protección de datos personales mediante la transparencia y fortalecimiento del acceso uso y aprovechamiento de la información publica de la sociedad guanajuatense</t>
  </si>
  <si>
    <t>Porcentaje de Avance Financiero del Proceso/Proyecto</t>
  </si>
  <si>
    <t>(Porcentaje de Avance Financiero Ejercido/Porcentaje de Avance Financiero Programado)*100</t>
  </si>
  <si>
    <t>Porcentaje de Avance Financiero alcanzado por el proceso/proyecto durante la fase de ejecución/Porcentaje de Avance Financiero establecido en la fase de Programación para el proceso/proyecto</t>
  </si>
  <si>
    <t>E058-P3155</t>
  </si>
  <si>
    <t>E058 Tribunal de Justicia Administrativa del Estado de Guanajuato - P3155 Difusión y especialización jurisdiccional</t>
  </si>
  <si>
    <t>2.5.4 Posgrado</t>
  </si>
  <si>
    <t>Personal jurisdiccional y defensores en materia administrativa profesionalizados</t>
  </si>
  <si>
    <t>Tasa de variación de productos de investigación</t>
  </si>
  <si>
    <t>(Productos de investigación en el periodo actual/Productos de investigación en el periodo anterior)-1*100</t>
  </si>
  <si>
    <t>Representa la producción de contenido de investigación, derivado del programa aprobado anualmente en la materia/Representa la producción de contenido de investigación, derivado de la labor de investigación del Instituto de la Justicia Administrativa en el periodo anterior</t>
  </si>
  <si>
    <t>Ofertar la maestría, especialidad y el diplomado en materia administrativa y promoción de la investigación y justicia administrativa</t>
  </si>
  <si>
    <t>Tasa de eficiencia terminal</t>
  </si>
  <si>
    <t>(Personal jurisdiccional egresado/Personal jurisdiccional ingresado)*100</t>
  </si>
  <si>
    <t>Representan el total de personal jurisdiccional egresado de los programas académicos ofertados por el IJA en el periodo/Representan el total de personal jurisdiccional inscrito en los programas académicos ofertados por el IJA en el periodo</t>
  </si>
  <si>
    <t>Tasa mensual de variación de difusión</t>
  </si>
  <si>
    <t>(Interacciones sociales en el periodo actual/Interacciones sociales en el periodo anterior)-1*100</t>
  </si>
  <si>
    <t>Representan el impacto en el alcance de las publicaciones en las redes sociales del TJA en el periodo actual/Representan el impacto en el alcance de las publicaciones en las redes sociales del TJA en el periodo anterior</t>
  </si>
  <si>
    <t>Tasa mensual de variación de audiencia</t>
  </si>
  <si>
    <t>(Google Analytics_Visión General de la Audiencia_Métrica_Número de visitas a páginas periodo actual/Google Analytics_Visión General de la Audiencia_Métrica_Número de visitas a páginas periodo anterior)-1*100</t>
  </si>
  <si>
    <t>Representan el número de visitas al sitio web institucional del Tribunal y micro sitios en el periodo actual/Representan el número de visitas al sitio web institucional del Tribunal y micro sitios en el periodo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</si>
</sst>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Continuous"/>
    </xf>
    <xf numFmtId="0" fontId="3" fillId="4" borderId="4" xfId="1" applyFont="1" applyFill="1" applyBorder="1" applyAlignment="1" applyProtection="1">
      <alignment horizontal="centerContinuous" vertical="center" wrapText="1"/>
      <protection locked="0"/>
    </xf>
    <xf numFmtId="0" fontId="3" fillId="5" borderId="4" xfId="0" applyFont="1" applyFill="1" applyBorder="1" applyAlignment="1">
      <alignment horizontal="centerContinuous" vertical="center" wrapText="1"/>
    </xf>
    <xf numFmtId="0" fontId="3" fillId="6" borderId="4" xfId="0" applyFont="1" applyFill="1" applyBorder="1" applyAlignment="1">
      <alignment horizontal="centerContinuous" wrapText="1"/>
    </xf>
    <xf numFmtId="0" fontId="3" fillId="7" borderId="0" xfId="2" applyFont="1" applyFill="1" applyAlignment="1">
      <alignment horizontal="centerContinuous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3" fillId="7" borderId="5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2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2" applyFont="1" applyFill="1" applyAlignment="1">
      <alignment horizontal="center" vertical="center" wrapText="1"/>
    </xf>
    <xf numFmtId="0" fontId="3" fillId="7" borderId="0" xfId="2" applyFont="1" applyFill="1" applyAlignment="1">
      <alignment horizontal="center" vertical="center" wrapText="1"/>
    </xf>
    <xf numFmtId="0" fontId="4" fillId="0" borderId="7" xfId="0" applyFont="1" applyBorder="1" applyProtection="1">
      <protection locked="0"/>
    </xf>
    <xf numFmtId="4" fontId="4" fillId="0" borderId="7" xfId="0" applyNumberFormat="1" applyFont="1" applyBorder="1" applyAlignment="1" applyProtection="1">
      <alignment horizontal="right" vertical="top"/>
      <protection locked="0"/>
    </xf>
    <xf numFmtId="0" fontId="5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2" fillId="0" borderId="7" xfId="0" applyFont="1" applyBorder="1" applyProtection="1">
      <protection locked="0"/>
    </xf>
    <xf numFmtId="4" fontId="2" fillId="0" borderId="7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1" fontId="4" fillId="0" borderId="7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4" fontId="4" fillId="0" borderId="4" xfId="0" applyNumberFormat="1" applyFont="1" applyBorder="1" applyAlignment="1" applyProtection="1">
      <alignment horizontal="right" vertical="top"/>
      <protection locked="0"/>
    </xf>
  </cellXfs>
  <cellStyles count="3">
    <cellStyle name="Normal" xfId="0" builtinId="0"/>
    <cellStyle name="Normal 2 2" xfId="1" xr:uid="{3B1F28AE-07CE-42DB-823D-7E8BA69E0597}"/>
    <cellStyle name="Normal_141008Reportes Cuadros Institucionales-sectorialesADV" xfId="2" xr:uid="{53996D3B-5230-4C81-8A9E-FB349E20F3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42933-35F4-44A7-97F3-5FC13598E319}">
  <sheetPr>
    <pageSetUpPr fitToPage="1"/>
  </sheetPr>
  <dimension ref="A1:W66"/>
  <sheetViews>
    <sheetView tabSelected="1" workbookViewId="0">
      <selection sqref="A1:W66"/>
    </sheetView>
  </sheetViews>
  <sheetFormatPr baseColWidth="10" defaultRowHeight="15" x14ac:dyDescent="0.25"/>
  <sheetData>
    <row r="1" spans="1:23" ht="51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5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6" t="s">
        <v>3</v>
      </c>
      <c r="L2" s="6"/>
      <c r="M2" s="6"/>
      <c r="N2" s="7" t="s">
        <v>4</v>
      </c>
      <c r="O2" s="7"/>
      <c r="P2" s="7"/>
      <c r="Q2" s="7"/>
      <c r="R2" s="7"/>
      <c r="S2" s="7"/>
      <c r="T2" s="7"/>
      <c r="U2" s="8" t="s">
        <v>5</v>
      </c>
      <c r="V2" s="8"/>
      <c r="W2" s="8"/>
    </row>
    <row r="3" spans="1:23" ht="90" x14ac:dyDescent="0.25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10" t="s">
        <v>12</v>
      </c>
      <c r="H3" s="10" t="s">
        <v>13</v>
      </c>
      <c r="I3" s="11" t="s">
        <v>14</v>
      </c>
      <c r="J3" s="11" t="s">
        <v>15</v>
      </c>
      <c r="K3" s="12" t="s">
        <v>16</v>
      </c>
      <c r="L3" s="12" t="s">
        <v>17</v>
      </c>
      <c r="M3" s="12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5" t="s">
        <v>27</v>
      </c>
      <c r="W3" s="15" t="s">
        <v>28</v>
      </c>
    </row>
    <row r="4" spans="1:23" x14ac:dyDescent="0.25">
      <c r="A4" s="16">
        <v>1</v>
      </c>
      <c r="B4" s="17">
        <v>2</v>
      </c>
      <c r="C4" s="16">
        <v>3</v>
      </c>
      <c r="D4" s="18">
        <v>4</v>
      </c>
      <c r="E4" s="16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20">
        <v>11</v>
      </c>
      <c r="L4" s="20">
        <v>12</v>
      </c>
      <c r="M4" s="20">
        <v>13</v>
      </c>
      <c r="N4" s="21">
        <v>14</v>
      </c>
      <c r="O4" s="21">
        <v>15</v>
      </c>
      <c r="P4" s="21">
        <v>16</v>
      </c>
      <c r="Q4" s="21">
        <v>17</v>
      </c>
      <c r="R4" s="21">
        <v>18</v>
      </c>
      <c r="S4" s="21">
        <v>19</v>
      </c>
      <c r="T4" s="21">
        <v>20</v>
      </c>
      <c r="U4" s="22">
        <v>21</v>
      </c>
      <c r="V4" s="22">
        <v>22</v>
      </c>
      <c r="W4" s="22">
        <v>23</v>
      </c>
    </row>
    <row r="5" spans="1:23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x14ac:dyDescent="0.25">
      <c r="A6" s="23" t="s">
        <v>29</v>
      </c>
      <c r="B6" s="23"/>
      <c r="C6" s="23"/>
      <c r="D6" s="23"/>
      <c r="E6" s="23">
        <v>21115</v>
      </c>
      <c r="F6" s="24">
        <v>151072197.89999998</v>
      </c>
      <c r="G6" s="24">
        <v>159380352.60000002</v>
      </c>
      <c r="H6" s="24">
        <v>98724675.400000036</v>
      </c>
      <c r="I6" s="24">
        <v>98724675.400000036</v>
      </c>
      <c r="J6" s="24">
        <v>98724675.400000036</v>
      </c>
      <c r="K6" s="25" t="s">
        <v>30</v>
      </c>
      <c r="L6" s="25" t="s">
        <v>31</v>
      </c>
      <c r="M6" s="26" t="s">
        <v>32</v>
      </c>
      <c r="N6" s="25" t="s">
        <v>33</v>
      </c>
      <c r="O6" s="25" t="s">
        <v>31</v>
      </c>
      <c r="P6" s="25" t="s">
        <v>34</v>
      </c>
      <c r="Q6" s="25" t="s">
        <v>35</v>
      </c>
      <c r="R6" s="23">
        <v>48.68</v>
      </c>
      <c r="S6" s="23">
        <v>0</v>
      </c>
      <c r="T6" s="23">
        <v>0</v>
      </c>
      <c r="U6" s="23">
        <v>0</v>
      </c>
      <c r="V6" s="23">
        <v>0</v>
      </c>
      <c r="W6" s="23" t="s">
        <v>36</v>
      </c>
    </row>
    <row r="7" spans="1:23" x14ac:dyDescent="0.25">
      <c r="A7" s="23" t="s">
        <v>29</v>
      </c>
      <c r="B7" s="23"/>
      <c r="C7" s="23"/>
      <c r="D7" s="23"/>
      <c r="E7" s="23">
        <v>21115</v>
      </c>
      <c r="F7" s="24">
        <v>151072197.89999998</v>
      </c>
      <c r="G7" s="24">
        <v>159380352.60000002</v>
      </c>
      <c r="H7" s="24">
        <v>98724675.400000036</v>
      </c>
      <c r="I7" s="24">
        <v>98724675.400000036</v>
      </c>
      <c r="J7" s="24">
        <v>98724675.400000036</v>
      </c>
      <c r="K7" s="25" t="s">
        <v>30</v>
      </c>
      <c r="L7" s="25" t="s">
        <v>31</v>
      </c>
      <c r="M7" s="26" t="s">
        <v>32</v>
      </c>
      <c r="N7" s="26" t="s">
        <v>37</v>
      </c>
      <c r="O7" s="25" t="s">
        <v>31</v>
      </c>
      <c r="P7" s="25" t="s">
        <v>38</v>
      </c>
      <c r="Q7" s="26" t="s">
        <v>39</v>
      </c>
      <c r="R7" s="23">
        <v>0.48</v>
      </c>
      <c r="S7" s="23">
        <v>0</v>
      </c>
      <c r="T7" s="23">
        <v>0</v>
      </c>
      <c r="U7" s="23">
        <v>0</v>
      </c>
      <c r="V7" s="23">
        <v>0</v>
      </c>
      <c r="W7" s="23" t="s">
        <v>40</v>
      </c>
    </row>
    <row r="8" spans="1:23" x14ac:dyDescent="0.25">
      <c r="A8" s="23" t="s">
        <v>29</v>
      </c>
      <c r="B8" s="23"/>
      <c r="C8" s="23"/>
      <c r="D8" s="23"/>
      <c r="E8" s="23">
        <v>21115</v>
      </c>
      <c r="F8" s="24">
        <v>151072197.89999998</v>
      </c>
      <c r="G8" s="24">
        <v>159380352.60000002</v>
      </c>
      <c r="H8" s="24">
        <v>98724675.400000036</v>
      </c>
      <c r="I8" s="24">
        <v>98724675.400000036</v>
      </c>
      <c r="J8" s="24">
        <v>98724675.400000036</v>
      </c>
      <c r="K8" s="25" t="s">
        <v>30</v>
      </c>
      <c r="L8" s="25" t="s">
        <v>31</v>
      </c>
      <c r="M8" s="26" t="s">
        <v>32</v>
      </c>
      <c r="N8" s="25" t="s">
        <v>41</v>
      </c>
      <c r="O8" s="25" t="s">
        <v>31</v>
      </c>
      <c r="P8" s="25" t="s">
        <v>42</v>
      </c>
      <c r="Q8" s="25" t="s">
        <v>43</v>
      </c>
      <c r="R8" s="23">
        <v>54.87</v>
      </c>
      <c r="S8" s="23">
        <v>0</v>
      </c>
      <c r="T8" s="23">
        <v>0</v>
      </c>
      <c r="U8" s="23">
        <v>0</v>
      </c>
      <c r="V8" s="23">
        <v>0</v>
      </c>
      <c r="W8" s="23" t="s">
        <v>44</v>
      </c>
    </row>
    <row r="9" spans="1:23" x14ac:dyDescent="0.25">
      <c r="A9" s="23" t="s">
        <v>29</v>
      </c>
      <c r="B9" s="23"/>
      <c r="C9" s="23"/>
      <c r="D9" s="23"/>
      <c r="E9" s="27">
        <v>21115</v>
      </c>
      <c r="F9" s="28">
        <v>151072197.89999998</v>
      </c>
      <c r="G9" s="28">
        <v>159380352.60000002</v>
      </c>
      <c r="H9" s="28">
        <v>98724675.400000036</v>
      </c>
      <c r="I9" s="28">
        <v>98724675.400000036</v>
      </c>
      <c r="J9" s="28">
        <v>98724675.400000036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x14ac:dyDescent="0.25">
      <c r="A10" s="23" t="s">
        <v>45</v>
      </c>
      <c r="B10" s="25" t="s">
        <v>46</v>
      </c>
      <c r="C10" s="25" t="s">
        <v>47</v>
      </c>
      <c r="D10" s="23" t="s">
        <v>48</v>
      </c>
      <c r="E10" s="23" t="s">
        <v>49</v>
      </c>
      <c r="F10" s="24">
        <v>30569757.379999999</v>
      </c>
      <c r="G10" s="24">
        <v>29404874.080000002</v>
      </c>
      <c r="H10" s="24">
        <v>17407025.259999998</v>
      </c>
      <c r="I10" s="24">
        <v>17407025.259999998</v>
      </c>
      <c r="J10" s="24">
        <v>17407025.259999998</v>
      </c>
      <c r="K10" s="25" t="s">
        <v>30</v>
      </c>
      <c r="L10" s="26" t="s">
        <v>50</v>
      </c>
      <c r="M10" s="26" t="s">
        <v>51</v>
      </c>
      <c r="N10" s="26" t="s">
        <v>52</v>
      </c>
      <c r="O10" s="26" t="s">
        <v>50</v>
      </c>
      <c r="P10" s="25" t="s">
        <v>53</v>
      </c>
      <c r="Q10" s="26" t="s">
        <v>54</v>
      </c>
      <c r="R10" s="23">
        <v>100</v>
      </c>
      <c r="S10" s="23">
        <v>0</v>
      </c>
      <c r="T10" s="29">
        <f>(U10/V10)*100</f>
        <v>108.47457627118644</v>
      </c>
      <c r="U10" s="23">
        <f>36+6+18+45+1+21+1</f>
        <v>128</v>
      </c>
      <c r="V10" s="23">
        <v>118</v>
      </c>
      <c r="W10" s="23" t="s">
        <v>44</v>
      </c>
    </row>
    <row r="11" spans="1:23" x14ac:dyDescent="0.25">
      <c r="A11" s="27" t="s">
        <v>45</v>
      </c>
      <c r="B11" s="30" t="s">
        <v>46</v>
      </c>
      <c r="C11" s="30" t="s">
        <v>47</v>
      </c>
      <c r="D11" s="27" t="s">
        <v>48</v>
      </c>
      <c r="E11" s="27" t="s">
        <v>49</v>
      </c>
      <c r="F11" s="28">
        <v>30569757.379999999</v>
      </c>
      <c r="G11" s="28">
        <v>29404874.080000002</v>
      </c>
      <c r="H11" s="28">
        <v>17407025.259999998</v>
      </c>
      <c r="I11" s="28">
        <v>17407025.259999998</v>
      </c>
      <c r="J11" s="28">
        <v>17407025.259999998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75" x14ac:dyDescent="0.25">
      <c r="A12" s="23" t="s">
        <v>45</v>
      </c>
      <c r="B12" s="25" t="s">
        <v>55</v>
      </c>
      <c r="C12" s="25" t="s">
        <v>56</v>
      </c>
      <c r="D12" s="23" t="s">
        <v>48</v>
      </c>
      <c r="E12" s="23" t="s">
        <v>49</v>
      </c>
      <c r="F12" s="24">
        <v>3697853.42</v>
      </c>
      <c r="G12" s="24">
        <v>3955862.6599999992</v>
      </c>
      <c r="H12" s="24">
        <v>2291167.3099999996</v>
      </c>
      <c r="I12" s="24">
        <v>2291167.3099999996</v>
      </c>
      <c r="J12" s="24">
        <v>2291167.3099999996</v>
      </c>
      <c r="K12" s="25" t="s">
        <v>30</v>
      </c>
      <c r="L12" s="26" t="s">
        <v>50</v>
      </c>
      <c r="M12" s="26" t="s">
        <v>57</v>
      </c>
      <c r="N12" s="31" t="s">
        <v>52</v>
      </c>
      <c r="O12" s="26" t="s">
        <v>50</v>
      </c>
      <c r="P12" s="25" t="s">
        <v>53</v>
      </c>
      <c r="Q12" s="25" t="s">
        <v>54</v>
      </c>
      <c r="R12" s="23">
        <v>100</v>
      </c>
      <c r="S12" s="23">
        <v>0</v>
      </c>
      <c r="T12" s="29">
        <f>(U12/V12)*100</f>
        <v>87.499871323718637</v>
      </c>
      <c r="U12" s="23">
        <f>44+34+41</f>
        <v>119</v>
      </c>
      <c r="V12" s="32">
        <v>136.00020000000001</v>
      </c>
      <c r="W12" s="23" t="s">
        <v>44</v>
      </c>
    </row>
    <row r="13" spans="1:23" x14ac:dyDescent="0.25">
      <c r="A13" s="27" t="s">
        <v>45</v>
      </c>
      <c r="B13" s="30" t="s">
        <v>55</v>
      </c>
      <c r="C13" s="30" t="s">
        <v>56</v>
      </c>
      <c r="D13" s="27" t="s">
        <v>48</v>
      </c>
      <c r="E13" s="27" t="s">
        <v>49</v>
      </c>
      <c r="F13" s="28">
        <v>3697853.42</v>
      </c>
      <c r="G13" s="28">
        <v>3955862.6599999992</v>
      </c>
      <c r="H13" s="28">
        <v>2291167.3099999996</v>
      </c>
      <c r="I13" s="28">
        <v>2291167.3099999996</v>
      </c>
      <c r="J13" s="28">
        <v>2291167.3099999996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x14ac:dyDescent="0.25">
      <c r="A14" s="23" t="s">
        <v>58</v>
      </c>
      <c r="B14" s="25" t="s">
        <v>59</v>
      </c>
      <c r="C14" s="25" t="s">
        <v>60</v>
      </c>
      <c r="D14" s="23" t="s">
        <v>48</v>
      </c>
      <c r="E14" s="23" t="s">
        <v>49</v>
      </c>
      <c r="F14" s="24">
        <v>101319123.53000002</v>
      </c>
      <c r="G14" s="24">
        <v>106293396.36000001</v>
      </c>
      <c r="H14" s="24">
        <v>65335951.510000005</v>
      </c>
      <c r="I14" s="24">
        <v>65335951.510000005</v>
      </c>
      <c r="J14" s="24">
        <v>65335951.510000005</v>
      </c>
      <c r="K14" s="25" t="s">
        <v>30</v>
      </c>
      <c r="L14" s="25" t="s">
        <v>61</v>
      </c>
      <c r="M14" s="26" t="s">
        <v>62</v>
      </c>
      <c r="N14" s="23" t="s">
        <v>63</v>
      </c>
      <c r="O14" s="25" t="s">
        <v>61</v>
      </c>
      <c r="P14" s="23" t="s">
        <v>64</v>
      </c>
      <c r="Q14" s="25" t="s">
        <v>65</v>
      </c>
      <c r="R14" s="23">
        <v>90</v>
      </c>
      <c r="S14" s="23">
        <v>0</v>
      </c>
      <c r="T14" s="29">
        <f>(U14/V14)*100</f>
        <v>66.793168880455411</v>
      </c>
      <c r="U14" s="23">
        <f>726+1037+1053</f>
        <v>2816</v>
      </c>
      <c r="V14" s="23">
        <f>1181+1479+1556</f>
        <v>4216</v>
      </c>
      <c r="W14" s="23" t="s">
        <v>44</v>
      </c>
    </row>
    <row r="15" spans="1:23" x14ac:dyDescent="0.25">
      <c r="A15" s="23" t="s">
        <v>58</v>
      </c>
      <c r="B15" s="25" t="s">
        <v>59</v>
      </c>
      <c r="C15" s="25" t="s">
        <v>60</v>
      </c>
      <c r="D15" s="23" t="s">
        <v>48</v>
      </c>
      <c r="E15" s="23" t="s">
        <v>49</v>
      </c>
      <c r="F15" s="24">
        <v>101319123.53000002</v>
      </c>
      <c r="G15" s="24">
        <v>106293396.36000001</v>
      </c>
      <c r="H15" s="24">
        <v>65335951.510000005</v>
      </c>
      <c r="I15" s="24">
        <v>65335951.510000005</v>
      </c>
      <c r="J15" s="24">
        <v>65335951.510000005</v>
      </c>
      <c r="K15" s="25" t="s">
        <v>30</v>
      </c>
      <c r="L15" s="25" t="s">
        <v>61</v>
      </c>
      <c r="M15" s="26" t="s">
        <v>62</v>
      </c>
      <c r="N15" s="23" t="s">
        <v>66</v>
      </c>
      <c r="O15" s="25" t="s">
        <v>61</v>
      </c>
      <c r="P15" s="23" t="s">
        <v>67</v>
      </c>
      <c r="Q15" s="25" t="s">
        <v>68</v>
      </c>
      <c r="R15" s="23">
        <v>85.68</v>
      </c>
      <c r="S15" s="23">
        <v>0</v>
      </c>
      <c r="T15" s="29">
        <f>(U15/V15)*100</f>
        <v>70.870870870870874</v>
      </c>
      <c r="U15" s="23">
        <f>90+70+76</f>
        <v>236</v>
      </c>
      <c r="V15" s="23">
        <f>164+111+58</f>
        <v>333</v>
      </c>
      <c r="W15" s="23" t="s">
        <v>44</v>
      </c>
    </row>
    <row r="16" spans="1:23" x14ac:dyDescent="0.25">
      <c r="A16" s="23" t="s">
        <v>58</v>
      </c>
      <c r="B16" s="25" t="s">
        <v>59</v>
      </c>
      <c r="C16" s="25" t="s">
        <v>60</v>
      </c>
      <c r="D16" s="23" t="s">
        <v>48</v>
      </c>
      <c r="E16" s="23" t="s">
        <v>49</v>
      </c>
      <c r="F16" s="24">
        <v>101319123.53000002</v>
      </c>
      <c r="G16" s="24">
        <v>106293396.36000001</v>
      </c>
      <c r="H16" s="24">
        <v>65335951.510000005</v>
      </c>
      <c r="I16" s="24">
        <v>65335951.510000005</v>
      </c>
      <c r="J16" s="24">
        <v>65335951.510000005</v>
      </c>
      <c r="K16" s="25" t="s">
        <v>30</v>
      </c>
      <c r="L16" s="25" t="s">
        <v>61</v>
      </c>
      <c r="M16" s="26" t="s">
        <v>62</v>
      </c>
      <c r="N16" s="23" t="s">
        <v>69</v>
      </c>
      <c r="O16" s="25" t="s">
        <v>61</v>
      </c>
      <c r="P16" s="23" t="s">
        <v>70</v>
      </c>
      <c r="Q16" s="25" t="s">
        <v>71</v>
      </c>
      <c r="R16" s="23">
        <v>100</v>
      </c>
      <c r="S16" s="23">
        <v>0</v>
      </c>
      <c r="T16" s="29">
        <f>(U16/V16)*100</f>
        <v>90</v>
      </c>
      <c r="U16" s="23">
        <f>124+121+169</f>
        <v>414</v>
      </c>
      <c r="V16" s="23">
        <f>139+140+181</f>
        <v>460</v>
      </c>
      <c r="W16" s="23" t="s">
        <v>44</v>
      </c>
    </row>
    <row r="17" spans="1:23" x14ac:dyDescent="0.25">
      <c r="A17" s="23" t="s">
        <v>58</v>
      </c>
      <c r="B17" s="25" t="s">
        <v>59</v>
      </c>
      <c r="C17" s="25" t="s">
        <v>60</v>
      </c>
      <c r="D17" s="23" t="s">
        <v>48</v>
      </c>
      <c r="E17" s="23" t="s">
        <v>49</v>
      </c>
      <c r="F17" s="24">
        <v>101319123.53000002</v>
      </c>
      <c r="G17" s="24">
        <v>106293396.36000001</v>
      </c>
      <c r="H17" s="24">
        <v>65335951.510000005</v>
      </c>
      <c r="I17" s="24">
        <v>65335951.510000005</v>
      </c>
      <c r="J17" s="24">
        <v>65335951.510000005</v>
      </c>
      <c r="K17" s="25" t="s">
        <v>30</v>
      </c>
      <c r="L17" s="25" t="s">
        <v>61</v>
      </c>
      <c r="M17" s="26" t="s">
        <v>62</v>
      </c>
      <c r="N17" s="23" t="s">
        <v>72</v>
      </c>
      <c r="O17" s="25" t="s">
        <v>61</v>
      </c>
      <c r="P17" s="23" t="s">
        <v>73</v>
      </c>
      <c r="Q17" s="25" t="s">
        <v>74</v>
      </c>
      <c r="R17" s="23">
        <v>5.5</v>
      </c>
      <c r="S17" s="23">
        <v>0</v>
      </c>
      <c r="T17" s="29">
        <f>(U17/V17)*100</f>
        <v>2.2402597402597402</v>
      </c>
      <c r="U17" s="23">
        <f>16+27+26</f>
        <v>69</v>
      </c>
      <c r="V17" s="23">
        <f>821+1086+1173</f>
        <v>3080</v>
      </c>
      <c r="W17" s="23" t="s">
        <v>44</v>
      </c>
    </row>
    <row r="18" spans="1:23" x14ac:dyDescent="0.25">
      <c r="A18" s="23" t="s">
        <v>58</v>
      </c>
      <c r="B18" s="25" t="s">
        <v>59</v>
      </c>
      <c r="C18" s="25" t="s">
        <v>60</v>
      </c>
      <c r="D18" s="23" t="s">
        <v>48</v>
      </c>
      <c r="E18" s="23" t="s">
        <v>49</v>
      </c>
      <c r="F18" s="24">
        <v>101319123.53000002</v>
      </c>
      <c r="G18" s="24">
        <v>106293396.36000001</v>
      </c>
      <c r="H18" s="24">
        <v>65335951.510000005</v>
      </c>
      <c r="I18" s="24">
        <v>65335951.510000005</v>
      </c>
      <c r="J18" s="24">
        <v>65335951.510000005</v>
      </c>
      <c r="K18" s="25" t="s">
        <v>30</v>
      </c>
      <c r="L18" s="25" t="s">
        <v>75</v>
      </c>
      <c r="M18" s="26" t="s">
        <v>76</v>
      </c>
      <c r="N18" s="23" t="s">
        <v>77</v>
      </c>
      <c r="O18" s="23" t="s">
        <v>75</v>
      </c>
      <c r="P18" s="23" t="s">
        <v>78</v>
      </c>
      <c r="Q18" s="25" t="s">
        <v>79</v>
      </c>
      <c r="R18" s="23">
        <v>100</v>
      </c>
      <c r="S18" s="23">
        <v>0</v>
      </c>
      <c r="T18" s="29">
        <f>(U18/V18)*100</f>
        <v>98.571428571428584</v>
      </c>
      <c r="U18" s="23">
        <f>110+102+133</f>
        <v>345</v>
      </c>
      <c r="V18" s="23">
        <f>110+103+137</f>
        <v>350</v>
      </c>
      <c r="W18" s="23" t="s">
        <v>44</v>
      </c>
    </row>
    <row r="19" spans="1:23" x14ac:dyDescent="0.25">
      <c r="A19" s="23" t="s">
        <v>58</v>
      </c>
      <c r="B19" s="25" t="s">
        <v>59</v>
      </c>
      <c r="C19" s="25" t="s">
        <v>60</v>
      </c>
      <c r="D19" s="23" t="s">
        <v>48</v>
      </c>
      <c r="E19" s="23" t="s">
        <v>49</v>
      </c>
      <c r="F19" s="24">
        <v>101319123.53000002</v>
      </c>
      <c r="G19" s="24">
        <v>106293396.36000001</v>
      </c>
      <c r="H19" s="24">
        <v>65335951.510000005</v>
      </c>
      <c r="I19" s="24">
        <v>65335951.510000005</v>
      </c>
      <c r="J19" s="24">
        <v>65335951.510000005</v>
      </c>
      <c r="K19" s="25" t="s">
        <v>30</v>
      </c>
      <c r="L19" s="26" t="s">
        <v>80</v>
      </c>
      <c r="M19" s="26" t="s">
        <v>81</v>
      </c>
      <c r="N19" s="23" t="s">
        <v>82</v>
      </c>
      <c r="O19" s="26" t="s">
        <v>80</v>
      </c>
      <c r="P19" s="23" t="s">
        <v>83</v>
      </c>
      <c r="Q19" s="25" t="s">
        <v>84</v>
      </c>
      <c r="R19" s="23">
        <v>12</v>
      </c>
      <c r="S19" s="23">
        <v>0</v>
      </c>
      <c r="T19" s="32">
        <f>+U19/V19</f>
        <v>12.723658731062763</v>
      </c>
      <c r="U19" s="23">
        <f>25693+36530+49478</f>
        <v>111701</v>
      </c>
      <c r="V19" s="23">
        <f>2499+3090+3190</f>
        <v>8779</v>
      </c>
      <c r="W19" s="23" t="s">
        <v>85</v>
      </c>
    </row>
    <row r="20" spans="1:23" x14ac:dyDescent="0.25">
      <c r="A20" s="23" t="s">
        <v>58</v>
      </c>
      <c r="B20" s="25" t="s">
        <v>59</v>
      </c>
      <c r="C20" s="25" t="s">
        <v>60</v>
      </c>
      <c r="D20" s="23" t="s">
        <v>48</v>
      </c>
      <c r="E20" s="23" t="s">
        <v>49</v>
      </c>
      <c r="F20" s="24">
        <v>101319123.53000002</v>
      </c>
      <c r="G20" s="24">
        <v>106293396.36000001</v>
      </c>
      <c r="H20" s="24">
        <v>65335951.510000005</v>
      </c>
      <c r="I20" s="24">
        <v>65335951.510000005</v>
      </c>
      <c r="J20" s="24">
        <v>65335951.510000005</v>
      </c>
      <c r="K20" s="25" t="s">
        <v>30</v>
      </c>
      <c r="L20" s="26" t="s">
        <v>80</v>
      </c>
      <c r="M20" s="26" t="s">
        <v>81</v>
      </c>
      <c r="N20" s="23" t="s">
        <v>86</v>
      </c>
      <c r="O20" s="26" t="s">
        <v>80</v>
      </c>
      <c r="P20" s="25" t="s">
        <v>87</v>
      </c>
      <c r="Q20" s="25" t="s">
        <v>88</v>
      </c>
      <c r="R20" s="23">
        <v>21</v>
      </c>
      <c r="S20" s="23">
        <v>0</v>
      </c>
      <c r="T20" s="32">
        <f>+U20/V20</f>
        <v>21.166666666666668</v>
      </c>
      <c r="U20" s="23">
        <f>233+291+492</f>
        <v>1016</v>
      </c>
      <c r="V20" s="23">
        <f>10+15+23</f>
        <v>48</v>
      </c>
      <c r="W20" s="23" t="s">
        <v>85</v>
      </c>
    </row>
    <row r="21" spans="1:23" x14ac:dyDescent="0.25">
      <c r="A21" s="23" t="s">
        <v>58</v>
      </c>
      <c r="B21" s="25" t="s">
        <v>59</v>
      </c>
      <c r="C21" s="25" t="s">
        <v>60</v>
      </c>
      <c r="D21" s="23" t="s">
        <v>48</v>
      </c>
      <c r="E21" s="23" t="s">
        <v>49</v>
      </c>
      <c r="F21" s="24">
        <v>101319123.53000002</v>
      </c>
      <c r="G21" s="24">
        <v>106293396.36000001</v>
      </c>
      <c r="H21" s="24">
        <v>65335951.510000005</v>
      </c>
      <c r="I21" s="24">
        <v>65335951.510000005</v>
      </c>
      <c r="J21" s="24">
        <v>65335951.510000005</v>
      </c>
      <c r="K21" s="25" t="s">
        <v>30</v>
      </c>
      <c r="L21" s="26" t="s">
        <v>80</v>
      </c>
      <c r="M21" s="26" t="s">
        <v>81</v>
      </c>
      <c r="N21" s="23" t="s">
        <v>89</v>
      </c>
      <c r="O21" s="23" t="s">
        <v>80</v>
      </c>
      <c r="P21" s="25" t="s">
        <v>90</v>
      </c>
      <c r="Q21" s="25" t="s">
        <v>91</v>
      </c>
      <c r="R21" s="23">
        <v>0</v>
      </c>
      <c r="S21" s="23">
        <v>0</v>
      </c>
      <c r="T21" s="29">
        <f>(U21/V21)*100</f>
        <v>0</v>
      </c>
      <c r="U21" s="23">
        <f>0+0+0</f>
        <v>0</v>
      </c>
      <c r="V21" s="23">
        <f>814+1059+1153</f>
        <v>3026</v>
      </c>
      <c r="W21" s="23" t="s">
        <v>44</v>
      </c>
    </row>
    <row r="22" spans="1:23" x14ac:dyDescent="0.25">
      <c r="A22" s="27" t="s">
        <v>58</v>
      </c>
      <c r="B22" s="30" t="s">
        <v>59</v>
      </c>
      <c r="C22" s="30" t="s">
        <v>60</v>
      </c>
      <c r="D22" s="27" t="s">
        <v>48</v>
      </c>
      <c r="E22" s="27" t="s">
        <v>49</v>
      </c>
      <c r="F22" s="28">
        <v>101319123.53000002</v>
      </c>
      <c r="G22" s="28">
        <v>106293396.36000001</v>
      </c>
      <c r="H22" s="28">
        <v>65335951.510000005</v>
      </c>
      <c r="I22" s="28">
        <v>65335951.510000005</v>
      </c>
      <c r="J22" s="28">
        <v>65335951.510000005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x14ac:dyDescent="0.25">
      <c r="A23" s="23" t="s">
        <v>58</v>
      </c>
      <c r="B23" s="25" t="s">
        <v>92</v>
      </c>
      <c r="C23" s="25" t="s">
        <v>93</v>
      </c>
      <c r="D23" s="23" t="s">
        <v>94</v>
      </c>
      <c r="E23" s="23" t="s">
        <v>49</v>
      </c>
      <c r="F23" s="24">
        <v>11205171.679999998</v>
      </c>
      <c r="G23" s="24">
        <v>11391038.859999998</v>
      </c>
      <c r="H23" s="24">
        <v>6721577.54</v>
      </c>
      <c r="I23" s="24">
        <v>6721577.54</v>
      </c>
      <c r="J23" s="24">
        <v>6721577.54</v>
      </c>
      <c r="K23" s="25" t="s">
        <v>30</v>
      </c>
      <c r="L23" s="25" t="s">
        <v>75</v>
      </c>
      <c r="M23" s="26" t="s">
        <v>95</v>
      </c>
      <c r="N23" s="23" t="s">
        <v>96</v>
      </c>
      <c r="O23" s="23" t="s">
        <v>75</v>
      </c>
      <c r="P23" s="23" t="s">
        <v>97</v>
      </c>
      <c r="Q23" s="23" t="s">
        <v>98</v>
      </c>
      <c r="R23" s="23">
        <v>4.97</v>
      </c>
      <c r="S23" s="23">
        <v>0</v>
      </c>
      <c r="T23" s="29">
        <f>+U23/V23</f>
        <v>4.9802581624905091</v>
      </c>
      <c r="U23" s="23">
        <f>4888+4367+3863</f>
        <v>13118</v>
      </c>
      <c r="V23" s="23">
        <f>981+877+776</f>
        <v>2634</v>
      </c>
      <c r="W23" s="23" t="s">
        <v>99</v>
      </c>
    </row>
    <row r="24" spans="1:23" x14ac:dyDescent="0.25">
      <c r="A24" s="23" t="s">
        <v>58</v>
      </c>
      <c r="B24" s="25" t="s">
        <v>92</v>
      </c>
      <c r="C24" s="25" t="s">
        <v>93</v>
      </c>
      <c r="D24" s="23" t="s">
        <v>94</v>
      </c>
      <c r="E24" s="23" t="s">
        <v>49</v>
      </c>
      <c r="F24" s="24">
        <v>11205171.679999998</v>
      </c>
      <c r="G24" s="24">
        <v>11391038.859999998</v>
      </c>
      <c r="H24" s="24">
        <v>6721577.54</v>
      </c>
      <c r="I24" s="24">
        <v>6721577.54</v>
      </c>
      <c r="J24" s="24">
        <v>6721577.54</v>
      </c>
      <c r="K24" s="25" t="s">
        <v>30</v>
      </c>
      <c r="L24" s="26" t="s">
        <v>80</v>
      </c>
      <c r="M24" s="26" t="s">
        <v>100</v>
      </c>
      <c r="N24" s="23" t="s">
        <v>101</v>
      </c>
      <c r="O24" s="26" t="s">
        <v>80</v>
      </c>
      <c r="P24" s="23" t="s">
        <v>102</v>
      </c>
      <c r="Q24" s="25" t="s">
        <v>103</v>
      </c>
      <c r="R24" s="23">
        <v>100</v>
      </c>
      <c r="S24" s="23">
        <v>0</v>
      </c>
      <c r="T24" s="29">
        <f>(U24/V24)*100</f>
        <v>100</v>
      </c>
      <c r="U24" s="23">
        <f>640+556+501</f>
        <v>1697</v>
      </c>
      <c r="V24" s="23">
        <f>640+556+501</f>
        <v>1697</v>
      </c>
      <c r="W24" s="23" t="s">
        <v>44</v>
      </c>
    </row>
    <row r="25" spans="1:23" x14ac:dyDescent="0.25">
      <c r="A25" s="23" t="s">
        <v>58</v>
      </c>
      <c r="B25" s="25" t="s">
        <v>92</v>
      </c>
      <c r="C25" s="25" t="s">
        <v>93</v>
      </c>
      <c r="D25" s="23" t="s">
        <v>94</v>
      </c>
      <c r="E25" s="23" t="s">
        <v>49</v>
      </c>
      <c r="F25" s="24">
        <v>11205171.679999998</v>
      </c>
      <c r="G25" s="24">
        <v>11391038.859999998</v>
      </c>
      <c r="H25" s="24">
        <v>6721577.54</v>
      </c>
      <c r="I25" s="24">
        <v>6721577.54</v>
      </c>
      <c r="J25" s="24">
        <v>6721577.54</v>
      </c>
      <c r="K25" s="25" t="s">
        <v>30</v>
      </c>
      <c r="L25" s="26" t="s">
        <v>80</v>
      </c>
      <c r="M25" s="26" t="s">
        <v>100</v>
      </c>
      <c r="N25" s="23" t="s">
        <v>104</v>
      </c>
      <c r="O25" s="26" t="s">
        <v>80</v>
      </c>
      <c r="P25" s="23" t="s">
        <v>105</v>
      </c>
      <c r="Q25" s="26" t="s">
        <v>106</v>
      </c>
      <c r="R25" s="23">
        <v>100</v>
      </c>
      <c r="S25" s="23">
        <v>0</v>
      </c>
      <c r="T25" s="29">
        <f>(U25/V25)*100</f>
        <v>100</v>
      </c>
      <c r="U25" s="23">
        <f>35+25+13</f>
        <v>73</v>
      </c>
      <c r="V25" s="23">
        <f>35+25+13</f>
        <v>73</v>
      </c>
      <c r="W25" s="23" t="s">
        <v>44</v>
      </c>
    </row>
    <row r="26" spans="1:23" x14ac:dyDescent="0.25">
      <c r="A26" s="23" t="s">
        <v>58</v>
      </c>
      <c r="B26" s="25" t="s">
        <v>92</v>
      </c>
      <c r="C26" s="25" t="s">
        <v>93</v>
      </c>
      <c r="D26" s="23" t="s">
        <v>94</v>
      </c>
      <c r="E26" s="23" t="s">
        <v>49</v>
      </c>
      <c r="F26" s="24">
        <v>11205171.679999998</v>
      </c>
      <c r="G26" s="24">
        <v>11391038.859999998</v>
      </c>
      <c r="H26" s="24">
        <v>6721577.54</v>
      </c>
      <c r="I26" s="24">
        <v>6721577.54</v>
      </c>
      <c r="J26" s="24">
        <v>6721577.54</v>
      </c>
      <c r="K26" s="25" t="s">
        <v>30</v>
      </c>
      <c r="L26" s="26" t="s">
        <v>80</v>
      </c>
      <c r="M26" s="26" t="s">
        <v>100</v>
      </c>
      <c r="N26" s="23" t="s">
        <v>107</v>
      </c>
      <c r="O26" s="26" t="s">
        <v>80</v>
      </c>
      <c r="P26" s="23" t="s">
        <v>108</v>
      </c>
      <c r="Q26" s="25" t="s">
        <v>109</v>
      </c>
      <c r="R26" s="23">
        <v>100</v>
      </c>
      <c r="S26" s="23">
        <v>0</v>
      </c>
      <c r="T26" s="29">
        <f>(U26/V26)*100</f>
        <v>100</v>
      </c>
      <c r="U26" s="23">
        <f>2+1+2</f>
        <v>5</v>
      </c>
      <c r="V26" s="23">
        <f>2+1+2</f>
        <v>5</v>
      </c>
      <c r="W26" s="23" t="s">
        <v>44</v>
      </c>
    </row>
    <row r="27" spans="1:23" x14ac:dyDescent="0.25">
      <c r="A27" s="23" t="s">
        <v>58</v>
      </c>
      <c r="B27" s="25" t="s">
        <v>92</v>
      </c>
      <c r="C27" s="25" t="s">
        <v>93</v>
      </c>
      <c r="D27" s="23" t="s">
        <v>94</v>
      </c>
      <c r="E27" s="23" t="s">
        <v>49</v>
      </c>
      <c r="F27" s="24">
        <v>11205171.679999998</v>
      </c>
      <c r="G27" s="24">
        <v>11391038.859999998</v>
      </c>
      <c r="H27" s="24">
        <v>6721577.54</v>
      </c>
      <c r="I27" s="24">
        <v>6721577.54</v>
      </c>
      <c r="J27" s="24">
        <v>6721577.54</v>
      </c>
      <c r="K27" s="25" t="s">
        <v>30</v>
      </c>
      <c r="L27" s="26" t="s">
        <v>80</v>
      </c>
      <c r="M27" s="26" t="s">
        <v>100</v>
      </c>
      <c r="N27" s="23" t="s">
        <v>110</v>
      </c>
      <c r="O27" s="26" t="s">
        <v>80</v>
      </c>
      <c r="P27" s="23" t="s">
        <v>111</v>
      </c>
      <c r="Q27" s="23" t="s">
        <v>112</v>
      </c>
      <c r="R27" s="23">
        <v>43</v>
      </c>
      <c r="S27" s="23">
        <v>0</v>
      </c>
      <c r="T27" s="29">
        <f>(U27/V27)*100</f>
        <v>58.397171479080733</v>
      </c>
      <c r="U27" s="23">
        <f>351+345+295</f>
        <v>991</v>
      </c>
      <c r="V27" s="23">
        <f>640+556+501</f>
        <v>1697</v>
      </c>
      <c r="W27" s="23" t="s">
        <v>44</v>
      </c>
    </row>
    <row r="28" spans="1:23" x14ac:dyDescent="0.25">
      <c r="A28" s="23" t="s">
        <v>58</v>
      </c>
      <c r="B28" s="25" t="s">
        <v>92</v>
      </c>
      <c r="C28" s="25" t="s">
        <v>93</v>
      </c>
      <c r="D28" s="23" t="s">
        <v>94</v>
      </c>
      <c r="E28" s="23" t="s">
        <v>49</v>
      </c>
      <c r="F28" s="24">
        <v>11205171.679999998</v>
      </c>
      <c r="G28" s="24">
        <v>11391038.859999998</v>
      </c>
      <c r="H28" s="24">
        <v>6721577.54</v>
      </c>
      <c r="I28" s="24">
        <v>6721577.54</v>
      </c>
      <c r="J28" s="24">
        <v>6721577.54</v>
      </c>
      <c r="K28" s="25" t="s">
        <v>30</v>
      </c>
      <c r="L28" s="26" t="s">
        <v>80</v>
      </c>
      <c r="M28" s="26" t="s">
        <v>100</v>
      </c>
      <c r="N28" s="23" t="s">
        <v>113</v>
      </c>
      <c r="O28" s="26" t="s">
        <v>80</v>
      </c>
      <c r="P28" s="23" t="s">
        <v>114</v>
      </c>
      <c r="Q28" s="23" t="s">
        <v>115</v>
      </c>
      <c r="R28" s="23">
        <v>97</v>
      </c>
      <c r="S28" s="23">
        <v>0</v>
      </c>
      <c r="T28" s="29">
        <f>(U28/V28)*100</f>
        <v>97.679814385150806</v>
      </c>
      <c r="U28" s="23">
        <f>286+274+282</f>
        <v>842</v>
      </c>
      <c r="V28" s="23">
        <f>293+280+289</f>
        <v>862</v>
      </c>
      <c r="W28" s="23" t="s">
        <v>44</v>
      </c>
    </row>
    <row r="29" spans="1:23" x14ac:dyDescent="0.25">
      <c r="A29" s="27" t="s">
        <v>58</v>
      </c>
      <c r="B29" s="30" t="s">
        <v>92</v>
      </c>
      <c r="C29" s="30" t="s">
        <v>93</v>
      </c>
      <c r="D29" s="27" t="s">
        <v>94</v>
      </c>
      <c r="E29" s="27" t="s">
        <v>49</v>
      </c>
      <c r="F29" s="28">
        <v>11205171.679999998</v>
      </c>
      <c r="G29" s="28">
        <v>11391038.859999998</v>
      </c>
      <c r="H29" s="28">
        <v>6721577.54</v>
      </c>
      <c r="I29" s="28">
        <v>6721577.54</v>
      </c>
      <c r="J29" s="28">
        <v>6721577.54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x14ac:dyDescent="0.25">
      <c r="A30" s="23" t="s">
        <v>58</v>
      </c>
      <c r="B30" s="25" t="s">
        <v>116</v>
      </c>
      <c r="C30" s="25" t="s">
        <v>117</v>
      </c>
      <c r="D30" s="23" t="s">
        <v>48</v>
      </c>
      <c r="E30" s="23" t="s">
        <v>49</v>
      </c>
      <c r="F30" s="24">
        <v>0</v>
      </c>
      <c r="G30" s="24">
        <v>4267241.67</v>
      </c>
      <c r="H30" s="24">
        <v>4267241.67</v>
      </c>
      <c r="I30" s="24">
        <v>4267241.67</v>
      </c>
      <c r="J30" s="24">
        <v>4267241.67</v>
      </c>
      <c r="K30" s="25" t="s">
        <v>30</v>
      </c>
      <c r="L30" s="25" t="s">
        <v>80</v>
      </c>
      <c r="M30" s="25" t="s">
        <v>118</v>
      </c>
      <c r="N30" s="25" t="s">
        <v>119</v>
      </c>
      <c r="O30" s="25" t="s">
        <v>80</v>
      </c>
      <c r="P30" s="25" t="s">
        <v>120</v>
      </c>
      <c r="Q30" s="25" t="s">
        <v>121</v>
      </c>
      <c r="R30" s="23">
        <v>100</v>
      </c>
      <c r="S30" s="23">
        <v>0</v>
      </c>
      <c r="T30" s="29">
        <f>(U30/V30)*100</f>
        <v>100</v>
      </c>
      <c r="U30" s="24">
        <v>100</v>
      </c>
      <c r="V30" s="24">
        <v>100</v>
      </c>
      <c r="W30" s="23" t="s">
        <v>44</v>
      </c>
    </row>
    <row r="31" spans="1:23" x14ac:dyDescent="0.25">
      <c r="A31" s="27" t="s">
        <v>58</v>
      </c>
      <c r="B31" s="30" t="s">
        <v>116</v>
      </c>
      <c r="C31" s="30" t="s">
        <v>117</v>
      </c>
      <c r="D31" s="27" t="s">
        <v>48</v>
      </c>
      <c r="E31" s="27" t="s">
        <v>49</v>
      </c>
      <c r="F31" s="28">
        <v>0</v>
      </c>
      <c r="G31" s="28">
        <v>4267241.67</v>
      </c>
      <c r="H31" s="28">
        <v>4267241.67</v>
      </c>
      <c r="I31" s="28">
        <v>4267241.67</v>
      </c>
      <c r="J31" s="28">
        <v>4267241.67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x14ac:dyDescent="0.25">
      <c r="A32" s="23" t="s">
        <v>58</v>
      </c>
      <c r="B32" s="25" t="s">
        <v>122</v>
      </c>
      <c r="C32" s="25" t="s">
        <v>123</v>
      </c>
      <c r="D32" s="23" t="s">
        <v>124</v>
      </c>
      <c r="E32" s="23" t="s">
        <v>49</v>
      </c>
      <c r="F32" s="24">
        <v>4280291.8900000006</v>
      </c>
      <c r="G32" s="24">
        <v>4067938.97</v>
      </c>
      <c r="H32" s="24">
        <v>2701712.11</v>
      </c>
      <c r="I32" s="24">
        <v>2701712.11</v>
      </c>
      <c r="J32" s="24">
        <v>2701712.11</v>
      </c>
      <c r="K32" s="25" t="s">
        <v>30</v>
      </c>
      <c r="L32" s="26" t="s">
        <v>75</v>
      </c>
      <c r="M32" s="26" t="s">
        <v>125</v>
      </c>
      <c r="N32" s="23" t="s">
        <v>126</v>
      </c>
      <c r="O32" s="23" t="s">
        <v>75</v>
      </c>
      <c r="P32" s="23" t="s">
        <v>127</v>
      </c>
      <c r="Q32" s="23" t="s">
        <v>128</v>
      </c>
      <c r="R32" s="23">
        <v>20</v>
      </c>
      <c r="S32" s="23">
        <v>0</v>
      </c>
      <c r="T32" s="29">
        <v>50</v>
      </c>
      <c r="U32" s="23">
        <f>1+2</f>
        <v>3</v>
      </c>
      <c r="V32" s="23">
        <f>1+1</f>
        <v>2</v>
      </c>
      <c r="W32" s="23" t="s">
        <v>44</v>
      </c>
    </row>
    <row r="33" spans="1:23" x14ac:dyDescent="0.25">
      <c r="A33" s="23" t="s">
        <v>58</v>
      </c>
      <c r="B33" s="25" t="s">
        <v>122</v>
      </c>
      <c r="C33" s="25" t="s">
        <v>123</v>
      </c>
      <c r="D33" s="23" t="s">
        <v>124</v>
      </c>
      <c r="E33" s="23" t="s">
        <v>49</v>
      </c>
      <c r="F33" s="24">
        <v>4280291.8900000006</v>
      </c>
      <c r="G33" s="24">
        <v>4067938.97</v>
      </c>
      <c r="H33" s="24">
        <v>2701712.11</v>
      </c>
      <c r="I33" s="24">
        <v>2701712.11</v>
      </c>
      <c r="J33" s="24">
        <v>2701712.11</v>
      </c>
      <c r="K33" s="23" t="s">
        <v>30</v>
      </c>
      <c r="L33" s="26" t="s">
        <v>80</v>
      </c>
      <c r="M33" s="26" t="s">
        <v>129</v>
      </c>
      <c r="N33" s="23" t="s">
        <v>130</v>
      </c>
      <c r="O33" s="23" t="s">
        <v>80</v>
      </c>
      <c r="P33" s="23" t="s">
        <v>131</v>
      </c>
      <c r="Q33" s="23" t="s">
        <v>132</v>
      </c>
      <c r="R33" s="23">
        <v>90</v>
      </c>
      <c r="S33" s="23">
        <v>0</v>
      </c>
      <c r="T33" s="29">
        <f>(U33/V33)*100</f>
        <v>44.897959183673471</v>
      </c>
      <c r="U33" s="23">
        <v>22</v>
      </c>
      <c r="V33" s="23">
        <f>22+27</f>
        <v>49</v>
      </c>
      <c r="W33" s="23" t="s">
        <v>44</v>
      </c>
    </row>
    <row r="34" spans="1:23" x14ac:dyDescent="0.25">
      <c r="A34" s="23" t="s">
        <v>58</v>
      </c>
      <c r="B34" s="25" t="s">
        <v>122</v>
      </c>
      <c r="C34" s="25" t="s">
        <v>123</v>
      </c>
      <c r="D34" s="23" t="s">
        <v>124</v>
      </c>
      <c r="E34" s="23" t="s">
        <v>49</v>
      </c>
      <c r="F34" s="24">
        <v>4280291.8900000006</v>
      </c>
      <c r="G34" s="24">
        <v>4067938.97</v>
      </c>
      <c r="H34" s="24">
        <v>2701712.11</v>
      </c>
      <c r="I34" s="24">
        <v>2701712.11</v>
      </c>
      <c r="J34" s="24">
        <v>2701712.11</v>
      </c>
      <c r="K34" s="23" t="s">
        <v>30</v>
      </c>
      <c r="L34" s="26" t="s">
        <v>80</v>
      </c>
      <c r="M34" s="26" t="s">
        <v>129</v>
      </c>
      <c r="N34" s="23" t="s">
        <v>133</v>
      </c>
      <c r="O34" s="23" t="s">
        <v>80</v>
      </c>
      <c r="P34" s="23" t="s">
        <v>134</v>
      </c>
      <c r="Q34" s="23" t="s">
        <v>135</v>
      </c>
      <c r="R34" s="23">
        <v>100</v>
      </c>
      <c r="S34" s="23">
        <v>0</v>
      </c>
      <c r="T34" s="29">
        <v>-51.2</v>
      </c>
      <c r="U34" s="23">
        <f>260145+171730+827253</f>
        <v>1259128</v>
      </c>
      <c r="V34" s="23">
        <f>219093+665936+800279</f>
        <v>1685308</v>
      </c>
      <c r="W34" s="23" t="s">
        <v>44</v>
      </c>
    </row>
    <row r="35" spans="1:23" x14ac:dyDescent="0.25">
      <c r="A35" s="23" t="s">
        <v>58</v>
      </c>
      <c r="B35" s="25" t="s">
        <v>122</v>
      </c>
      <c r="C35" s="25" t="s">
        <v>123</v>
      </c>
      <c r="D35" s="23" t="s">
        <v>124</v>
      </c>
      <c r="E35" s="23" t="s">
        <v>49</v>
      </c>
      <c r="F35" s="24">
        <v>4280291.8900000006</v>
      </c>
      <c r="G35" s="24">
        <v>4067938.97</v>
      </c>
      <c r="H35" s="24">
        <v>2701712.11</v>
      </c>
      <c r="I35" s="24">
        <v>2701712.11</v>
      </c>
      <c r="J35" s="24">
        <v>2701712.11</v>
      </c>
      <c r="K35" s="23" t="s">
        <v>30</v>
      </c>
      <c r="L35" s="26" t="s">
        <v>80</v>
      </c>
      <c r="M35" s="26" t="s">
        <v>129</v>
      </c>
      <c r="N35" s="23" t="s">
        <v>136</v>
      </c>
      <c r="O35" s="23" t="s">
        <v>80</v>
      </c>
      <c r="P35" s="23" t="s">
        <v>137</v>
      </c>
      <c r="Q35" s="23" t="s">
        <v>138</v>
      </c>
      <c r="R35" s="23">
        <v>100</v>
      </c>
      <c r="S35" s="23">
        <v>0</v>
      </c>
      <c r="T35" s="23">
        <v>82.93</v>
      </c>
      <c r="U35" s="23">
        <f>81370+86751+89493</f>
        <v>257614</v>
      </c>
      <c r="V35" s="23">
        <f>49569+42334+71884</f>
        <v>163787</v>
      </c>
      <c r="W35" s="23" t="s">
        <v>44</v>
      </c>
    </row>
    <row r="36" spans="1:23" x14ac:dyDescent="0.25">
      <c r="A36" s="27" t="s">
        <v>58</v>
      </c>
      <c r="B36" s="30" t="s">
        <v>122</v>
      </c>
      <c r="C36" s="30" t="s">
        <v>123</v>
      </c>
      <c r="D36" s="27" t="s">
        <v>124</v>
      </c>
      <c r="E36" s="27" t="s">
        <v>49</v>
      </c>
      <c r="F36" s="28">
        <v>4280291.8900000006</v>
      </c>
      <c r="G36" s="28">
        <v>4067938.97</v>
      </c>
      <c r="H36" s="28">
        <v>2701712.11</v>
      </c>
      <c r="I36" s="28">
        <v>2701712.11</v>
      </c>
      <c r="J36" s="28">
        <v>2701712.11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x14ac:dyDescent="0.25">
      <c r="A37" s="23"/>
      <c r="B37" s="23"/>
      <c r="C37" s="23"/>
      <c r="D37" s="23"/>
      <c r="E37" s="23"/>
      <c r="F37" s="24"/>
      <c r="G37" s="24"/>
      <c r="H37" s="24"/>
      <c r="I37" s="24"/>
      <c r="J37" s="2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x14ac:dyDescent="0.25">
      <c r="A38" s="23"/>
      <c r="B38" s="23"/>
      <c r="C38" s="23"/>
      <c r="D38" s="23"/>
      <c r="E38" s="23"/>
      <c r="F38" s="24"/>
      <c r="G38" s="24"/>
      <c r="H38" s="24"/>
      <c r="I38" s="24"/>
      <c r="J38" s="2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5">
      <c r="A39" s="23"/>
      <c r="B39" s="23"/>
      <c r="C39" s="23"/>
      <c r="D39" s="23"/>
      <c r="E39" s="23"/>
      <c r="F39" s="24"/>
      <c r="G39" s="24"/>
      <c r="H39" s="24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x14ac:dyDescent="0.25">
      <c r="A40" s="23"/>
      <c r="B40" s="23"/>
      <c r="C40" s="23"/>
      <c r="D40" s="23"/>
      <c r="E40" s="23"/>
      <c r="F40" s="24"/>
      <c r="G40" s="24"/>
      <c r="H40" s="24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5">
      <c r="A41" s="23"/>
      <c r="B41" s="23"/>
      <c r="C41" s="23"/>
      <c r="D41" s="23"/>
      <c r="E41" s="23"/>
      <c r="F41" s="24"/>
      <c r="G41" s="24"/>
      <c r="H41" s="24"/>
      <c r="I41" s="24"/>
      <c r="J41" s="2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5">
      <c r="A42" s="23"/>
      <c r="B42" s="23"/>
      <c r="C42" s="23"/>
      <c r="D42" s="23"/>
      <c r="E42" s="23"/>
      <c r="F42" s="24"/>
      <c r="G42" s="24"/>
      <c r="H42" s="24"/>
      <c r="I42" s="24"/>
      <c r="J42" s="2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5">
      <c r="A43" s="23"/>
      <c r="B43" s="23"/>
      <c r="C43" s="23"/>
      <c r="D43" s="23"/>
      <c r="E43" s="23"/>
      <c r="F43" s="24"/>
      <c r="G43" s="24"/>
      <c r="H43" s="24"/>
      <c r="I43" s="24"/>
      <c r="J43" s="24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5">
      <c r="A44" s="23"/>
      <c r="B44" s="23"/>
      <c r="C44" s="23"/>
      <c r="D44" s="23"/>
      <c r="E44" s="23"/>
      <c r="F44" s="24"/>
      <c r="G44" s="24"/>
      <c r="H44" s="24"/>
      <c r="I44" s="24"/>
      <c r="J44" s="24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5">
      <c r="A45" s="23"/>
      <c r="B45" s="23"/>
      <c r="C45" s="23"/>
      <c r="D45" s="23"/>
      <c r="E45" s="23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5">
      <c r="A46" s="23"/>
      <c r="B46" s="23"/>
      <c r="C46" s="23"/>
      <c r="D46" s="23"/>
      <c r="E46" s="23"/>
      <c r="F46" s="24"/>
      <c r="G46" s="24"/>
      <c r="H46" s="24"/>
      <c r="I46" s="24"/>
      <c r="J46" s="24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5">
      <c r="A47" s="23"/>
      <c r="B47" s="23"/>
      <c r="C47" s="23"/>
      <c r="D47" s="23"/>
      <c r="E47" s="23"/>
      <c r="F47" s="24"/>
      <c r="G47" s="24"/>
      <c r="H47" s="24"/>
      <c r="I47" s="24"/>
      <c r="J47" s="2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5">
      <c r="A48" s="23"/>
      <c r="B48" s="23"/>
      <c r="C48" s="23"/>
      <c r="D48" s="23"/>
      <c r="E48" s="23"/>
      <c r="F48" s="24"/>
      <c r="G48" s="24"/>
      <c r="H48" s="24"/>
      <c r="I48" s="24"/>
      <c r="J48" s="2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5">
      <c r="A49" s="23"/>
      <c r="B49" s="23"/>
      <c r="C49" s="23"/>
      <c r="D49" s="23"/>
      <c r="E49" s="23"/>
      <c r="F49" s="24"/>
      <c r="G49" s="24"/>
      <c r="H49" s="24"/>
      <c r="I49" s="24"/>
      <c r="J49" s="24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25">
      <c r="A50" s="23"/>
      <c r="B50" s="23"/>
      <c r="C50" s="23"/>
      <c r="D50" s="23"/>
      <c r="E50" s="23"/>
      <c r="F50" s="24"/>
      <c r="G50" s="24"/>
      <c r="H50" s="24"/>
      <c r="I50" s="24"/>
      <c r="J50" s="2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x14ac:dyDescent="0.25">
      <c r="A51" s="23"/>
      <c r="B51" s="23"/>
      <c r="C51" s="23"/>
      <c r="D51" s="23"/>
      <c r="E51" s="23"/>
      <c r="F51" s="24"/>
      <c r="G51" s="24"/>
      <c r="H51" s="24"/>
      <c r="I51" s="24"/>
      <c r="J51" s="24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x14ac:dyDescent="0.25">
      <c r="A52" s="23"/>
      <c r="B52" s="23"/>
      <c r="C52" s="23"/>
      <c r="D52" s="23"/>
      <c r="E52" s="23"/>
      <c r="F52" s="24"/>
      <c r="G52" s="24"/>
      <c r="H52" s="24"/>
      <c r="I52" s="24"/>
      <c r="J52" s="24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x14ac:dyDescent="0.25">
      <c r="A53" s="23"/>
      <c r="B53" s="23"/>
      <c r="C53" s="23"/>
      <c r="D53" s="23"/>
      <c r="E53" s="23"/>
      <c r="F53" s="24"/>
      <c r="G53" s="24"/>
      <c r="H53" s="24"/>
      <c r="I53" s="24"/>
      <c r="J53" s="2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x14ac:dyDescent="0.25">
      <c r="A54" s="23"/>
      <c r="B54" s="23"/>
      <c r="C54" s="23"/>
      <c r="D54" s="23"/>
      <c r="E54" s="23"/>
      <c r="F54" s="24"/>
      <c r="G54" s="24"/>
      <c r="H54" s="24"/>
      <c r="I54" s="24"/>
      <c r="J54" s="24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x14ac:dyDescent="0.25">
      <c r="A55" s="23"/>
      <c r="B55" s="23"/>
      <c r="C55" s="23"/>
      <c r="D55" s="23"/>
      <c r="E55" s="23"/>
      <c r="F55" s="24"/>
      <c r="G55" s="24"/>
      <c r="H55" s="24"/>
      <c r="I55" s="24"/>
      <c r="J55" s="24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5">
      <c r="A56" s="23"/>
      <c r="B56" s="23"/>
      <c r="C56" s="23"/>
      <c r="D56" s="23"/>
      <c r="E56" s="23"/>
      <c r="F56" s="24"/>
      <c r="G56" s="24"/>
      <c r="H56" s="24"/>
      <c r="I56" s="24"/>
      <c r="J56" s="2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x14ac:dyDescent="0.25">
      <c r="A57" s="23"/>
      <c r="B57" s="23"/>
      <c r="C57" s="23"/>
      <c r="D57" s="23"/>
      <c r="E57" s="23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5">
      <c r="A58" s="23"/>
      <c r="B58" s="23"/>
      <c r="C58" s="23"/>
      <c r="D58" s="23"/>
      <c r="E58" s="23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x14ac:dyDescent="0.25">
      <c r="A59" s="23"/>
      <c r="B59" s="23"/>
      <c r="C59" s="23"/>
      <c r="D59" s="23"/>
      <c r="E59" s="23"/>
      <c r="F59" s="24"/>
      <c r="G59" s="24"/>
      <c r="H59" s="24"/>
      <c r="I59" s="24"/>
      <c r="J59" s="24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x14ac:dyDescent="0.25">
      <c r="A60" s="23"/>
      <c r="B60" s="23"/>
      <c r="C60" s="23"/>
      <c r="D60" s="23"/>
      <c r="E60" s="23"/>
      <c r="F60" s="24"/>
      <c r="G60" s="24"/>
      <c r="H60" s="24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x14ac:dyDescent="0.25">
      <c r="A61" s="23"/>
      <c r="B61" s="23"/>
      <c r="C61" s="23"/>
      <c r="D61" s="23"/>
      <c r="E61" s="23"/>
      <c r="F61" s="24"/>
      <c r="G61" s="24"/>
      <c r="H61" s="24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x14ac:dyDescent="0.25">
      <c r="A62" s="23"/>
      <c r="B62" s="23"/>
      <c r="C62" s="23"/>
      <c r="D62" s="23"/>
      <c r="E62" s="23"/>
      <c r="F62" s="24"/>
      <c r="G62" s="24"/>
      <c r="H62" s="24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x14ac:dyDescent="0.25">
      <c r="A63" s="23"/>
      <c r="B63" s="23"/>
      <c r="C63" s="23"/>
      <c r="D63" s="23"/>
      <c r="E63" s="23"/>
      <c r="F63" s="24"/>
      <c r="G63" s="24"/>
      <c r="H63" s="24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x14ac:dyDescent="0.25">
      <c r="A64" s="23"/>
      <c r="B64" s="23"/>
      <c r="C64" s="23"/>
      <c r="D64" s="23"/>
      <c r="E64" s="23"/>
      <c r="F64" s="24"/>
      <c r="G64" s="24"/>
      <c r="H64" s="24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x14ac:dyDescent="0.25">
      <c r="A65" s="23"/>
      <c r="B65" s="23"/>
      <c r="C65" s="23"/>
      <c r="D65" s="23"/>
      <c r="E65" s="23"/>
      <c r="F65" s="24"/>
      <c r="G65" s="24"/>
      <c r="H65" s="24"/>
      <c r="I65" s="24"/>
      <c r="J65" s="2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x14ac:dyDescent="0.25">
      <c r="A66" s="33"/>
      <c r="B66" s="33"/>
      <c r="C66" s="33"/>
      <c r="D66" s="33"/>
      <c r="E66" s="33"/>
      <c r="F66" s="34"/>
      <c r="G66" s="34"/>
      <c r="H66" s="34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</sheetData>
  <mergeCells count="1">
    <mergeCell ref="A1:W1"/>
  </mergeCells>
  <printOptions horizontalCentered="1"/>
  <pageMargins left="0.70866141732283472" right="0.70866141732283472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2021-10-29T19:42:55Z</cp:lastPrinted>
  <dcterms:created xsi:type="dcterms:W3CDTF">2021-10-29T19:42:17Z</dcterms:created>
  <dcterms:modified xsi:type="dcterms:W3CDTF">2021-10-29T19:43:21Z</dcterms:modified>
</cp:coreProperties>
</file>