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NDICIÓN DE CUENTAS\2020\3ER TRIMESTRE 2020\"/>
    </mc:Choice>
  </mc:AlternateContent>
  <bookViews>
    <workbookView xWindow="0" yWindow="0" windowWidth="20490" windowHeight="7155"/>
  </bookViews>
  <sheets>
    <sheet name="I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1" i="1" l="1"/>
  <c r="U31" i="1"/>
  <c r="T31" i="1" s="1"/>
  <c r="V30" i="1"/>
  <c r="U30" i="1"/>
  <c r="T30" i="1"/>
  <c r="V29" i="1"/>
  <c r="U29" i="1"/>
  <c r="T29" i="1" s="1"/>
  <c r="V28" i="1"/>
  <c r="U28" i="1"/>
  <c r="T28" i="1"/>
  <c r="V27" i="1"/>
  <c r="U27" i="1"/>
  <c r="T27" i="1" s="1"/>
  <c r="U26" i="1"/>
  <c r="T26" i="1" s="1"/>
  <c r="V24" i="1"/>
  <c r="U24" i="1"/>
  <c r="T24" i="1"/>
  <c r="V23" i="1"/>
  <c r="U23" i="1"/>
  <c r="T23" i="1" s="1"/>
  <c r="V22" i="1"/>
  <c r="U22" i="1"/>
  <c r="T22" i="1"/>
  <c r="V21" i="1"/>
  <c r="U21" i="1"/>
  <c r="T21" i="1" s="1"/>
  <c r="V20" i="1"/>
  <c r="T20" i="1" s="1"/>
  <c r="V19" i="1"/>
  <c r="U19" i="1"/>
  <c r="T19" i="1"/>
  <c r="V18" i="1"/>
  <c r="U18" i="1"/>
  <c r="T18" i="1" s="1"/>
  <c r="V17" i="1"/>
  <c r="U17" i="1"/>
  <c r="T17" i="1"/>
  <c r="U15" i="1"/>
  <c r="T15" i="1"/>
  <c r="U13" i="1"/>
  <c r="T13" i="1"/>
  <c r="U11" i="1"/>
  <c r="T11" i="1"/>
</calcChain>
</file>

<file path=xl/sharedStrings.xml><?xml version="1.0" encoding="utf-8"?>
<sst xmlns="http://schemas.openxmlformats.org/spreadsheetml/2006/main" count="308" uniqueCount="119">
  <si>
    <t>Tribunal de Justicia Administrativa del Estado de Guanajuato
Indicadores de Resultados
Del 01 de Enero al 30 de Septiembre de 2020</t>
  </si>
  <si>
    <t>PROGRAMA O PROYECTO DE INVERSIÓN</t>
  </si>
  <si>
    <t>Prespuesto del programa presupuestario</t>
  </si>
  <si>
    <t>MIR</t>
  </si>
  <si>
    <t>Indicadores</t>
  </si>
  <si>
    <t>Resultado del indicador</t>
  </si>
  <si>
    <t xml:space="preserve">Clasificación Programática acorde al CONAC
</t>
  </si>
  <si>
    <t xml:space="preserve">Clave del Programa presupuestario
</t>
  </si>
  <si>
    <t xml:space="preserve">Nombre del programa presupuestario
</t>
  </si>
  <si>
    <t xml:space="preserve">Clasificación funcional del gasto al que corresponde el programa presupuestario
</t>
  </si>
  <si>
    <t xml:space="preserve">Nombre de la dependencia o entidad que lo ejecuta
</t>
  </si>
  <si>
    <t>Aprobado</t>
  </si>
  <si>
    <t>Modificado</t>
  </si>
  <si>
    <t>Devengado</t>
  </si>
  <si>
    <t>Ejercido</t>
  </si>
  <si>
    <t>Pagado</t>
  </si>
  <si>
    <t xml:space="preserve">Cuenta con MIR
(SI/NO)
</t>
  </si>
  <si>
    <t>Nivel de la MIR del programa</t>
  </si>
  <si>
    <t>Descripción del resumen narrativo (FIN, Propósito, componentes y actividades)</t>
  </si>
  <si>
    <t xml:space="preserve">Nombre del Indicador
</t>
  </si>
  <si>
    <t xml:space="preserve">Nivel de la MIR, al que corresponde el indicador
</t>
  </si>
  <si>
    <t xml:space="preserve">Fórmula de cálculo
</t>
  </si>
  <si>
    <t>Descripción de variables de la fórmula</t>
  </si>
  <si>
    <t xml:space="preserve">Meta del indicador Programada
</t>
  </si>
  <si>
    <t xml:space="preserve">Meta del indicador Modificada
</t>
  </si>
  <si>
    <t xml:space="preserve">Meta del indicador alcanzada
</t>
  </si>
  <si>
    <t xml:space="preserve">Valor del numerador de la formula </t>
  </si>
  <si>
    <t>Valor del denominador de la formula</t>
  </si>
  <si>
    <t>Unidad de medida de las variables del indicador</t>
  </si>
  <si>
    <t>Si</t>
  </si>
  <si>
    <t>Fin</t>
  </si>
  <si>
    <t>Contribuir a incrementar la certeza jurídica para los guanajuatenses mediante la implementación de acciones de control en las instancias responsables para su aplicación, garantizando el estado de derecho en la entidad</t>
  </si>
  <si>
    <t>Porcentaje de la población de 18 años y más con poca o nada confianza en los jueces</t>
  </si>
  <si>
    <t>(Población de 18 años y más que identifica a las autoridades de los jueces y los evalúa con un nivel de confianza de poca o nada en el Estado de Guanajuato/ Total de población de 18 años y más en el Estado de Guanajuato que identifica a los jueces) *100</t>
  </si>
  <si>
    <t>Población de 18 años y más que identifica a las autoridades de los jueces y los evalúa con un nivel de confianza de poca o nada en el Estado de Guanajuato/ Total de población de 18 años y más en el Estado de Guanajuato que identifica a los jueces</t>
  </si>
  <si>
    <t>Personas</t>
  </si>
  <si>
    <t>Índice de Gobierno Abierto</t>
  </si>
  <si>
    <t>Medición de apertura desde la perspectiva de gobierno (en una dimensión de transparencia como de participación ciudadana), siendo la unidad de análisis los sujetos obligados; y desde la perspectiva del ciudadano, las unidades de análisis fueron áreas de política lo cual incluyó a sujetos obligados de todos los estos (incluyendo municipios) y al ámbito federal</t>
  </si>
  <si>
    <t xml:space="preserve">Medición de apertura desde la perspectiva de gobierno (en una dimensión de transparencia como de participación ciudadana), siendo la unidad de análisis los sujetos </t>
  </si>
  <si>
    <t>Número de índice</t>
  </si>
  <si>
    <t>Porcentaje de unidades económicas que identifican a los jueces y manifiestan que les generan confianza</t>
  </si>
  <si>
    <t>(Total de unidades económicas que tienen mucha o alguna confianza en los Jueces/ Total de unidades económicas que identifican a los Jueces)*100</t>
  </si>
  <si>
    <t>Total de unidades económicas que tienen mucha o alguna confianza en los Jueces/ Total de unidades económicas que identifican a los Jueces</t>
  </si>
  <si>
    <t>Porcentaje</t>
  </si>
  <si>
    <t>Proposito</t>
  </si>
  <si>
    <t>La impartición y procuración de Justicia Administrativa en el Estado de Guanajuato es realizada de manera pronta, completa e imparcial</t>
  </si>
  <si>
    <t>Porcentaje de proceso iniciados de impartición y procuración de justicia administrativa en el Estado de Guanajuato, concluidos de manera pronta, completa e imparcial</t>
  </si>
  <si>
    <t>(Procesos de impartición y procuración de justicia administrativa, concluidos de manera pronta, completa e imparcial/Procesos de impartición y procuración de justicia administrativa iniciados)*100</t>
  </si>
  <si>
    <t>Procesos de impartición y procuración de justicia administrativa, concluidos de manera pronta, completa e imparcial/Procesos de impartición y procuración de justicia administrativa iniciados</t>
  </si>
  <si>
    <t/>
  </si>
  <si>
    <t>P</t>
  </si>
  <si>
    <t>P000-G1053</t>
  </si>
  <si>
    <t>P000 Planeación, seguimiento y evaluación de políticas públicas - Administración de los Recursos Humanos, Materiales, financieros y de Servicios del TJA.</t>
  </si>
  <si>
    <t>1.2.1 Impartición de Justicia</t>
  </si>
  <si>
    <t xml:space="preserve"> </t>
  </si>
  <si>
    <t>Actividad</t>
  </si>
  <si>
    <t>Impartición de justicia administrativa y fiscal en el estado de Guanajuato, recibir demandas, emitir y resolver controversias y atender a la ciudadanía</t>
  </si>
  <si>
    <t>Administración de los recursos humanos, materiales, financieros y de serviciosv</t>
  </si>
  <si>
    <t>Porcentaje de avance físico ejercido / Porcentaje de avance físico programado</t>
  </si>
  <si>
    <t>Porcentaje de Avance Físico alcanzado por el proceso/proyecto durante la fase de ejecución/Porcentaje de Avance Físico establecido en la fase de Programación para el proceso/proyecto</t>
  </si>
  <si>
    <t>P000-G1054</t>
  </si>
  <si>
    <t>P000 Planeación, seguimiento y evaluación de políticas públicas - Capacitación a servidores públicos</t>
  </si>
  <si>
    <t>Capacitación a servidores públicos</t>
  </si>
  <si>
    <t>Porcentaje de avance físico del proceso - Proyecto / Porcentaje de avance financiero del proceso - proyecto</t>
  </si>
  <si>
    <t>P000-G1057</t>
  </si>
  <si>
    <t>P000 Planeación, seguimiento y evaluación de políticas públicas - Órgano Interno de Control TJA</t>
  </si>
  <si>
    <t>Control Interno</t>
  </si>
  <si>
    <t>E</t>
  </si>
  <si>
    <t>E058-P0850</t>
  </si>
  <si>
    <t>E058 Tribunal de Justicia Administrativa del Estado de Guanajuato - Impartición de Justicia Administrativa</t>
  </si>
  <si>
    <t>Componente</t>
  </si>
  <si>
    <t>Demandas y recursos Contencioso Administrativos radicados en el año y usuarios asesorados en materia Administrativa y Fiscal</t>
  </si>
  <si>
    <t>Porcentaje de recursos de reclamación resueltos oportunamente por el pleno</t>
  </si>
  <si>
    <t>(Recursos de reclamación resueltos por el pleno en plazo legal/Recursos de reclamación sometidos al pleno)*100</t>
  </si>
  <si>
    <t>Aquellos recursos de reclamación sometidos por el magistrado ponente al pleno del Tribunal que son resueltos por este órgano colegiado dentro del plazo de 10 diez días siguientes a su presentación/Todos los recursos de reclamación sometidos al pleno del Tribunal para su resolución</t>
  </si>
  <si>
    <t>Tiempo promedio para la emisión de acuerdos de impulso procesal</t>
  </si>
  <si>
    <t>(Sumatoria de tiempos para la emisión de cada acuerdo de impulso procesal/Total de acuerdos de impulso procesal emitidos)</t>
  </si>
  <si>
    <t>Se suman todos los días hábiles que median entre cada acuerdo de impulso procesal y su promoción que lo genera de todas las salas del Tribunal de Justicia Administrativa/Se refiere al total de acuerdos de impulso procesal que emite el Tribunal en todas sus salas</t>
  </si>
  <si>
    <t>Días</t>
  </si>
  <si>
    <t>Tiempo promedio para la emisión de resoluciones a cargo del Tribunal dentro del procedimiento de responsabilidad administrativa por faltas graves o de particulares</t>
  </si>
  <si>
    <t>(Sumatoria de tiempos para la resolución de cada procedimiento de responsabilidad a cargo del Tribunal/Total de resoluciones de procedimientos de responsabilidad a cargo del Tribunal)</t>
  </si>
  <si>
    <t>Se suman todos los días hábiles que median entre cada acuerdo que declara cerrada la instrucción del procedimiento de responsabilidad administrativa a cargo del Tribunal de Justicia Administrativa y la emisión de la resolución respectiva/Se refiere al total de resoluciones del procedimiento de responsabilidad administrativa a cargo del Tribunal de Justicia Administrativa</t>
  </si>
  <si>
    <t>Porcentaje de excitativas de justicia fundadas</t>
  </si>
  <si>
    <t>(Excitativas de justicia fundadas/Resoluciones jurisdiccionales emitidas)*100</t>
  </si>
  <si>
    <t>Las excitativas de justicia presentadas por las partes que resulten declaradas fundadas por el pleno/Todas las resoluciones emitidas por las salas</t>
  </si>
  <si>
    <t>Porcentaje de sentencias del Tribunal modificadas o revocadas</t>
  </si>
  <si>
    <t>(Sentencias modificadas o revocadas/Sentencias notificadas)*100</t>
  </si>
  <si>
    <t>Las sentencias del Tribunal notificadas que otras instancias decreten su revocación o modificación/Todas las sentencias notificadas por el Tribunal</t>
  </si>
  <si>
    <t>Porcentaje de recursos de revisión</t>
  </si>
  <si>
    <t>(Recursos de revisión salientes/Recursos de revisión entrantes)*100</t>
  </si>
  <si>
    <t>Recursos de revisión salientes por cualquier motivo/Recursos de revisión entrantes</t>
  </si>
  <si>
    <t>Porcentaje de demandas</t>
  </si>
  <si>
    <t>(Demandas salientes/Demandas entrantes)*100</t>
  </si>
  <si>
    <t>Demandas salientes por cualquier motivo/ demandas entrantes</t>
  </si>
  <si>
    <t>Porcentaje de recursos de reclamación</t>
  </si>
  <si>
    <t>(Recursos de reclamación salientes/Recursos de reclamación entrantes)*100</t>
  </si>
  <si>
    <t>Recursos de reclamación salientes por cualquier motivo/Recursos de reclamación entrantes</t>
  </si>
  <si>
    <t>E058-P2039</t>
  </si>
  <si>
    <t>E058 Tribunal de Justicia Administrativa del Estado de Guanajuato - Procuración de Justicia Administrativa</t>
  </si>
  <si>
    <t>1.2.2 Procuración de Justicia</t>
  </si>
  <si>
    <t>Porcentaje de gestiones administrativa y fiscales realizadas por la Unidad de Defensoría de Oficio</t>
  </si>
  <si>
    <t>(Gestiones realizadas en el ejercicio correspondiente/ gestiones solicitadas en el ejercicio anterior)*100</t>
  </si>
  <si>
    <t>Las gestiones realizadas por la coordinación de defensoría de oficio/Las gestiones solicitadas por la coordinación de defensoría de oficio</t>
  </si>
  <si>
    <t>Porcentaje de actividades de conciliación</t>
  </si>
  <si>
    <t>(Conciliaciones realizadas/Conciliaciones solicitadas)*100</t>
  </si>
  <si>
    <t>Conciliaciones realizadas por la coordinación de la unidad de defensoria de oficio/Total de conciliaciones solicitadas por la coordinación de la unidad de defensoria de oficio</t>
  </si>
  <si>
    <t>Porcentaje de asesorías en materia Administrativa y Fiscal atendidas</t>
  </si>
  <si>
    <t>(Asesorias en materia administrativa y fiscal atendidas/Asesorias en materia administrativa y fiscal recibidas)*100</t>
  </si>
  <si>
    <t>Asesorias en materia administrativa y fiscal atendidas/Asesorias en materia administrativa y fiscal recibidas</t>
  </si>
  <si>
    <t>Porcentaje de demandas promovidas ante el Tribunal por la unidad de defensoría de oficio</t>
  </si>
  <si>
    <t>(Demandas interpuestas/Asuntos en el Tribunal)</t>
  </si>
  <si>
    <t>Aquellas demandas ante el Tribunal o juzgado administrativo municipal que son elaboradas por los defensores de oficio del Tribunal/Aquellas asesorías de primera vez que brindan los defensores de oficio</t>
  </si>
  <si>
    <t>Porcentaje de sentencias favorables</t>
  </si>
  <si>
    <t>(Sentencias favorables/Sentencias notificadas)*100</t>
  </si>
  <si>
    <t>Aquellas sentencias favorables dictadas y notificadas en el ejercicio, de asuntos planteados por las defensorías de oficio/Total de sentencias dictadas y notificadas en el ejercicio, de asuntos planteados por las defensorías de oficio</t>
  </si>
  <si>
    <t>Calificación promedio de satisfacción de usuarios de la unidad de defensoría de oficio</t>
  </si>
  <si>
    <t>(Total de calificaciones emitidas/Total de usuarios calificadores)*100</t>
  </si>
  <si>
    <t>Cantidad de calificaciones emitidas/Usuarios que proporcionan una opinión sobre el servicio</t>
  </si>
  <si>
    <t>Puntaje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</si>
</sst>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>
      <alignment horizontal="centerContinuous"/>
    </xf>
    <xf numFmtId="0" fontId="3" fillId="4" borderId="4" xfId="1" applyFont="1" applyFill="1" applyBorder="1" applyAlignment="1" applyProtection="1">
      <alignment horizontal="centerContinuous" vertical="center" wrapText="1"/>
      <protection locked="0"/>
    </xf>
    <xf numFmtId="0" fontId="3" fillId="5" borderId="4" xfId="0" applyFont="1" applyFill="1" applyBorder="1" applyAlignment="1">
      <alignment horizontal="centerContinuous" vertical="center" wrapText="1"/>
    </xf>
    <xf numFmtId="0" fontId="3" fillId="6" borderId="4" xfId="0" applyFont="1" applyFill="1" applyBorder="1" applyAlignment="1">
      <alignment horizontal="centerContinuous" wrapText="1"/>
    </xf>
    <xf numFmtId="0" fontId="3" fillId="7" borderId="0" xfId="2" applyFont="1" applyFill="1" applyAlignment="1">
      <alignment horizontal="centerContinuous" vertical="center" wrapText="1"/>
    </xf>
    <xf numFmtId="0" fontId="3" fillId="3" borderId="5" xfId="0" applyFont="1" applyFill="1" applyBorder="1" applyAlignment="1">
      <alignment horizontal="center" vertical="center" wrapText="1"/>
    </xf>
    <xf numFmtId="4" fontId="3" fillId="4" borderId="5" xfId="2" applyNumberFormat="1" applyFont="1" applyFill="1" applyBorder="1" applyAlignment="1">
      <alignment horizontal="center" vertical="center" wrapText="1"/>
    </xf>
    <xf numFmtId="0" fontId="3" fillId="4" borderId="5" xfId="2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6" borderId="5" xfId="2" applyFont="1" applyFill="1" applyBorder="1" applyAlignment="1">
      <alignment horizontal="center" vertical="center" wrapText="1"/>
    </xf>
    <xf numFmtId="0" fontId="3" fillId="7" borderId="3" xfId="2" applyFont="1" applyFill="1" applyBorder="1" applyAlignment="1">
      <alignment horizontal="center" vertical="center" wrapText="1"/>
    </xf>
    <xf numFmtId="0" fontId="3" fillId="7" borderId="5" xfId="2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top" wrapText="1"/>
    </xf>
    <xf numFmtId="0" fontId="3" fillId="4" borderId="6" xfId="2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6" borderId="6" xfId="2" applyFont="1" applyFill="1" applyBorder="1" applyAlignment="1">
      <alignment horizontal="center" vertical="center" wrapText="1"/>
    </xf>
    <xf numFmtId="0" fontId="3" fillId="7" borderId="6" xfId="2" applyFont="1" applyFill="1" applyBorder="1" applyAlignment="1">
      <alignment horizontal="center" vertical="center" wrapText="1"/>
    </xf>
    <xf numFmtId="0" fontId="4" fillId="0" borderId="7" xfId="0" applyFont="1" applyBorder="1" applyProtection="1">
      <protection locked="0"/>
    </xf>
    <xf numFmtId="0" fontId="5" fillId="0" borderId="7" xfId="0" applyFont="1" applyBorder="1" applyProtection="1">
      <protection locked="0"/>
    </xf>
    <xf numFmtId="4" fontId="5" fillId="0" borderId="7" xfId="0" applyNumberFormat="1" applyFont="1" applyBorder="1" applyAlignment="1" applyProtection="1">
      <alignment horizontal="right" vertical="top"/>
      <protection locked="0"/>
    </xf>
    <xf numFmtId="4" fontId="4" fillId="0" borderId="7" xfId="0" applyNumberFormat="1" applyFont="1" applyBorder="1" applyAlignment="1" applyProtection="1">
      <alignment horizontal="right" vertical="top"/>
      <protection locked="0"/>
    </xf>
    <xf numFmtId="2" fontId="4" fillId="0" borderId="7" xfId="0" applyNumberFormat="1" applyFont="1" applyBorder="1" applyProtection="1">
      <protection locked="0"/>
    </xf>
    <xf numFmtId="0" fontId="4" fillId="0" borderId="4" xfId="0" applyFont="1" applyBorder="1" applyProtection="1">
      <protection locked="0"/>
    </xf>
    <xf numFmtId="4" fontId="4" fillId="0" borderId="4" xfId="0" applyNumberFormat="1" applyFont="1" applyBorder="1" applyAlignment="1" applyProtection="1">
      <alignment horizontal="right" vertical="top"/>
      <protection locked="0"/>
    </xf>
    <xf numFmtId="0" fontId="4" fillId="0" borderId="0" xfId="0" applyFont="1"/>
  </cellXfs>
  <cellStyles count="3">
    <cellStyle name="Normal" xfId="0" builtinId="0"/>
    <cellStyle name="Normal 2 2" xfId="1"/>
    <cellStyle name="Normal_141008Reportes Cuadros Institucionales-sectorialesADV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1"/>
  <sheetViews>
    <sheetView tabSelected="1" topLeftCell="K19" workbookViewId="0">
      <selection sqref="A1:W41"/>
    </sheetView>
  </sheetViews>
  <sheetFormatPr baseColWidth="10" defaultRowHeight="11.25" x14ac:dyDescent="0.2"/>
  <cols>
    <col min="1" max="5" width="11.5703125" style="29" bestFit="1" customWidth="1"/>
    <col min="6" max="7" width="15.28515625" style="29" bestFit="1" customWidth="1"/>
    <col min="8" max="10" width="14.140625" style="29" bestFit="1" customWidth="1"/>
    <col min="11" max="22" width="11.5703125" style="29" bestFit="1" customWidth="1"/>
    <col min="23" max="23" width="13.28515625" style="29" customWidth="1"/>
    <col min="24" max="16384" width="11.42578125" style="29"/>
  </cols>
  <sheetData>
    <row r="1" spans="1:23" ht="39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3" x14ac:dyDescent="0.2">
      <c r="A2" s="4" t="s">
        <v>1</v>
      </c>
      <c r="B2" s="4"/>
      <c r="C2" s="4"/>
      <c r="D2" s="4"/>
      <c r="E2" s="4"/>
      <c r="F2" s="5" t="s">
        <v>2</v>
      </c>
      <c r="G2" s="5"/>
      <c r="H2" s="5"/>
      <c r="I2" s="5"/>
      <c r="J2" s="5"/>
      <c r="K2" s="6" t="s">
        <v>3</v>
      </c>
      <c r="L2" s="6"/>
      <c r="M2" s="6"/>
      <c r="N2" s="7" t="s">
        <v>4</v>
      </c>
      <c r="O2" s="7"/>
      <c r="P2" s="7"/>
      <c r="Q2" s="7"/>
      <c r="R2" s="7"/>
      <c r="S2" s="7"/>
      <c r="T2" s="7"/>
      <c r="U2" s="8" t="s">
        <v>5</v>
      </c>
      <c r="V2" s="8"/>
      <c r="W2" s="8"/>
    </row>
    <row r="3" spans="1:23" ht="90" x14ac:dyDescent="0.2">
      <c r="A3" s="9" t="s">
        <v>6</v>
      </c>
      <c r="B3" s="9" t="s">
        <v>7</v>
      </c>
      <c r="C3" s="9" t="s">
        <v>8</v>
      </c>
      <c r="D3" s="9" t="s">
        <v>9</v>
      </c>
      <c r="E3" s="9" t="s">
        <v>10</v>
      </c>
      <c r="F3" s="10" t="s">
        <v>11</v>
      </c>
      <c r="G3" s="10" t="s">
        <v>12</v>
      </c>
      <c r="H3" s="10" t="s">
        <v>13</v>
      </c>
      <c r="I3" s="11" t="s">
        <v>14</v>
      </c>
      <c r="J3" s="11" t="s">
        <v>15</v>
      </c>
      <c r="K3" s="12" t="s">
        <v>16</v>
      </c>
      <c r="L3" s="12" t="s">
        <v>17</v>
      </c>
      <c r="M3" s="12" t="s">
        <v>18</v>
      </c>
      <c r="N3" s="13" t="s">
        <v>19</v>
      </c>
      <c r="O3" s="13" t="s">
        <v>20</v>
      </c>
      <c r="P3" s="13" t="s">
        <v>21</v>
      </c>
      <c r="Q3" s="13" t="s">
        <v>22</v>
      </c>
      <c r="R3" s="13" t="s">
        <v>23</v>
      </c>
      <c r="S3" s="13" t="s">
        <v>24</v>
      </c>
      <c r="T3" s="13" t="s">
        <v>25</v>
      </c>
      <c r="U3" s="14" t="s">
        <v>26</v>
      </c>
      <c r="V3" s="15" t="s">
        <v>27</v>
      </c>
      <c r="W3" s="15" t="s">
        <v>28</v>
      </c>
    </row>
    <row r="4" spans="1:23" x14ac:dyDescent="0.2">
      <c r="A4" s="16">
        <v>1</v>
      </c>
      <c r="B4" s="16">
        <v>2</v>
      </c>
      <c r="C4" s="16">
        <v>3</v>
      </c>
      <c r="D4" s="17">
        <v>4</v>
      </c>
      <c r="E4" s="16">
        <v>5</v>
      </c>
      <c r="F4" s="18">
        <v>6</v>
      </c>
      <c r="G4" s="18">
        <v>7</v>
      </c>
      <c r="H4" s="18">
        <v>8</v>
      </c>
      <c r="I4" s="18">
        <v>9</v>
      </c>
      <c r="J4" s="18">
        <v>10</v>
      </c>
      <c r="K4" s="19">
        <v>11</v>
      </c>
      <c r="L4" s="19">
        <v>12</v>
      </c>
      <c r="M4" s="19">
        <v>13</v>
      </c>
      <c r="N4" s="20">
        <v>14</v>
      </c>
      <c r="O4" s="20">
        <v>15</v>
      </c>
      <c r="P4" s="20">
        <v>16</v>
      </c>
      <c r="Q4" s="20">
        <v>17</v>
      </c>
      <c r="R4" s="20">
        <v>18</v>
      </c>
      <c r="S4" s="20">
        <v>19</v>
      </c>
      <c r="T4" s="20">
        <v>20</v>
      </c>
      <c r="U4" s="21">
        <v>21</v>
      </c>
      <c r="V4" s="21">
        <v>22</v>
      </c>
      <c r="W4" s="21">
        <v>23</v>
      </c>
    </row>
    <row r="5" spans="1:23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23" x14ac:dyDescent="0.2">
      <c r="A6" s="22"/>
      <c r="B6" s="22"/>
      <c r="C6" s="22"/>
      <c r="D6" s="22"/>
      <c r="E6" s="22">
        <v>21115</v>
      </c>
      <c r="F6" s="25">
        <v>149857280.03</v>
      </c>
      <c r="G6" s="25">
        <v>149082867.86999995</v>
      </c>
      <c r="H6" s="25">
        <v>86184559.480000019</v>
      </c>
      <c r="I6" s="25">
        <v>86184559.480000019</v>
      </c>
      <c r="J6" s="25">
        <v>86137869.180000022</v>
      </c>
      <c r="K6" s="22" t="s">
        <v>29</v>
      </c>
      <c r="L6" s="22" t="s">
        <v>30</v>
      </c>
      <c r="M6" s="22" t="s">
        <v>31</v>
      </c>
      <c r="N6" s="22" t="s">
        <v>32</v>
      </c>
      <c r="O6" s="22" t="s">
        <v>30</v>
      </c>
      <c r="P6" s="22" t="s">
        <v>33</v>
      </c>
      <c r="Q6" s="22" t="s">
        <v>34</v>
      </c>
      <c r="R6" s="22">
        <v>49.04</v>
      </c>
      <c r="S6" s="22">
        <v>0</v>
      </c>
      <c r="T6" s="22">
        <v>0</v>
      </c>
      <c r="U6" s="22">
        <v>0</v>
      </c>
      <c r="V6" s="22">
        <v>0</v>
      </c>
      <c r="W6" s="22" t="s">
        <v>35</v>
      </c>
    </row>
    <row r="7" spans="1:23" x14ac:dyDescent="0.2">
      <c r="A7" s="22"/>
      <c r="B7" s="22"/>
      <c r="C7" s="22"/>
      <c r="D7" s="22"/>
      <c r="E7" s="22">
        <v>21115</v>
      </c>
      <c r="F7" s="25">
        <v>149857280.03</v>
      </c>
      <c r="G7" s="25">
        <v>149082867.86999995</v>
      </c>
      <c r="H7" s="25">
        <v>86184559.480000019</v>
      </c>
      <c r="I7" s="25">
        <v>86184559.480000019</v>
      </c>
      <c r="J7" s="25">
        <v>86137869.180000022</v>
      </c>
      <c r="K7" s="22" t="s">
        <v>29</v>
      </c>
      <c r="L7" s="22" t="s">
        <v>30</v>
      </c>
      <c r="M7" s="22" t="s">
        <v>31</v>
      </c>
      <c r="N7" s="22" t="s">
        <v>36</v>
      </c>
      <c r="O7" s="22" t="s">
        <v>30</v>
      </c>
      <c r="P7" s="22" t="s">
        <v>37</v>
      </c>
      <c r="Q7" s="22" t="s">
        <v>38</v>
      </c>
      <c r="R7" s="22">
        <v>0.48</v>
      </c>
      <c r="S7" s="22">
        <v>0</v>
      </c>
      <c r="T7" s="22">
        <v>0</v>
      </c>
      <c r="U7" s="22">
        <v>0</v>
      </c>
      <c r="V7" s="22">
        <v>0</v>
      </c>
      <c r="W7" s="22" t="s">
        <v>39</v>
      </c>
    </row>
    <row r="8" spans="1:23" x14ac:dyDescent="0.2">
      <c r="A8" s="22"/>
      <c r="B8" s="22"/>
      <c r="C8" s="22"/>
      <c r="D8" s="22"/>
      <c r="E8" s="22">
        <v>21115</v>
      </c>
      <c r="F8" s="25">
        <v>149857280.03</v>
      </c>
      <c r="G8" s="25">
        <v>149082867.86999995</v>
      </c>
      <c r="H8" s="25">
        <v>86184559.480000019</v>
      </c>
      <c r="I8" s="25">
        <v>86184559.480000019</v>
      </c>
      <c r="J8" s="25">
        <v>86137869.180000022</v>
      </c>
      <c r="K8" s="22" t="s">
        <v>29</v>
      </c>
      <c r="L8" s="22" t="s">
        <v>30</v>
      </c>
      <c r="M8" s="22" t="s">
        <v>31</v>
      </c>
      <c r="N8" s="22" t="s">
        <v>40</v>
      </c>
      <c r="O8" s="22" t="s">
        <v>30</v>
      </c>
      <c r="P8" s="22" t="s">
        <v>41</v>
      </c>
      <c r="Q8" s="22" t="s">
        <v>42</v>
      </c>
      <c r="R8" s="22">
        <v>54.51</v>
      </c>
      <c r="S8" s="22">
        <v>0</v>
      </c>
      <c r="T8" s="22">
        <v>0</v>
      </c>
      <c r="U8" s="22">
        <v>0</v>
      </c>
      <c r="V8" s="22">
        <v>0</v>
      </c>
      <c r="W8" s="22" t="s">
        <v>43</v>
      </c>
    </row>
    <row r="9" spans="1:23" x14ac:dyDescent="0.2">
      <c r="A9" s="22"/>
      <c r="B9" s="22"/>
      <c r="C9" s="22"/>
      <c r="D9" s="22"/>
      <c r="E9" s="22">
        <v>21115</v>
      </c>
      <c r="F9" s="25">
        <v>149857280.03</v>
      </c>
      <c r="G9" s="25">
        <v>149082867.86999995</v>
      </c>
      <c r="H9" s="25">
        <v>86184559.480000019</v>
      </c>
      <c r="I9" s="25">
        <v>86184559.480000019</v>
      </c>
      <c r="J9" s="25">
        <v>86137869.180000022</v>
      </c>
      <c r="K9" s="22" t="s">
        <v>29</v>
      </c>
      <c r="L9" s="22" t="s">
        <v>44</v>
      </c>
      <c r="M9" s="22" t="s">
        <v>45</v>
      </c>
      <c r="N9" s="22" t="s">
        <v>46</v>
      </c>
      <c r="O9" s="22" t="s">
        <v>44</v>
      </c>
      <c r="P9" s="22" t="s">
        <v>47</v>
      </c>
      <c r="Q9" s="22" t="s">
        <v>48</v>
      </c>
      <c r="R9" s="22">
        <v>75</v>
      </c>
      <c r="S9" s="22">
        <v>0</v>
      </c>
      <c r="T9" s="22">
        <v>0</v>
      </c>
      <c r="U9" s="22">
        <v>0</v>
      </c>
      <c r="V9" s="22">
        <v>0</v>
      </c>
      <c r="W9" s="22" t="s">
        <v>43</v>
      </c>
    </row>
    <row r="10" spans="1:23" x14ac:dyDescent="0.2">
      <c r="A10" s="22" t="s">
        <v>49</v>
      </c>
      <c r="B10" s="22"/>
      <c r="C10" s="22"/>
      <c r="D10" s="22"/>
      <c r="E10" s="23">
        <v>21115</v>
      </c>
      <c r="F10" s="24">
        <v>149857280.03</v>
      </c>
      <c r="G10" s="24">
        <v>149082867.86999995</v>
      </c>
      <c r="H10" s="24">
        <v>86184559.480000019</v>
      </c>
      <c r="I10" s="24">
        <v>86184559.480000019</v>
      </c>
      <c r="J10" s="24">
        <v>86137869.180000022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1:23" x14ac:dyDescent="0.2">
      <c r="A11" s="22" t="s">
        <v>50</v>
      </c>
      <c r="B11" s="22" t="s">
        <v>51</v>
      </c>
      <c r="C11" s="22" t="s">
        <v>52</v>
      </c>
      <c r="D11" s="22" t="s">
        <v>53</v>
      </c>
      <c r="E11" s="22" t="s">
        <v>54</v>
      </c>
      <c r="F11" s="25">
        <v>30099710.339999992</v>
      </c>
      <c r="G11" s="25">
        <v>30109213.969999976</v>
      </c>
      <c r="H11" s="25">
        <v>16247313.199999996</v>
      </c>
      <c r="I11" s="25">
        <v>16247313.199999996</v>
      </c>
      <c r="J11" s="25">
        <v>16238789.249999994</v>
      </c>
      <c r="K11" s="22" t="s">
        <v>29</v>
      </c>
      <c r="L11" s="22" t="s">
        <v>55</v>
      </c>
      <c r="M11" s="22" t="s">
        <v>56</v>
      </c>
      <c r="N11" s="22" t="s">
        <v>57</v>
      </c>
      <c r="O11" s="22" t="s">
        <v>55</v>
      </c>
      <c r="P11" s="22" t="s">
        <v>58</v>
      </c>
      <c r="Q11" s="22" t="s">
        <v>59</v>
      </c>
      <c r="R11" s="22">
        <v>100</v>
      </c>
      <c r="S11" s="22">
        <v>0</v>
      </c>
      <c r="T11" s="26">
        <f>(U11/V11)*100</f>
        <v>65.384615384615387</v>
      </c>
      <c r="U11" s="22">
        <f>18+34+6+7+2+1</f>
        <v>68</v>
      </c>
      <c r="V11" s="22">
        <v>104</v>
      </c>
      <c r="W11" s="22" t="s">
        <v>43</v>
      </c>
    </row>
    <row r="12" spans="1:23" x14ac:dyDescent="0.2">
      <c r="A12" s="23" t="s">
        <v>50</v>
      </c>
      <c r="B12" s="23" t="s">
        <v>51</v>
      </c>
      <c r="C12" s="23" t="s">
        <v>52</v>
      </c>
      <c r="D12" s="23" t="s">
        <v>53</v>
      </c>
      <c r="E12" s="23" t="s">
        <v>54</v>
      </c>
      <c r="F12" s="24">
        <v>30099710.339999992</v>
      </c>
      <c r="G12" s="24">
        <v>30109213.969999976</v>
      </c>
      <c r="H12" s="24">
        <v>16247313.199999996</v>
      </c>
      <c r="I12" s="24">
        <v>16247313.199999996</v>
      </c>
      <c r="J12" s="24">
        <v>16238789.249999994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</row>
    <row r="13" spans="1:23" x14ac:dyDescent="0.2">
      <c r="A13" s="22" t="s">
        <v>50</v>
      </c>
      <c r="B13" s="22" t="s">
        <v>60</v>
      </c>
      <c r="C13" s="22" t="s">
        <v>61</v>
      </c>
      <c r="D13" s="22" t="s">
        <v>53</v>
      </c>
      <c r="E13" s="22" t="s">
        <v>54</v>
      </c>
      <c r="F13" s="25">
        <v>4477987.5699999994</v>
      </c>
      <c r="G13" s="25">
        <v>4408455.6899999995</v>
      </c>
      <c r="H13" s="25">
        <v>2170435.96</v>
      </c>
      <c r="I13" s="25">
        <v>2170435.96</v>
      </c>
      <c r="J13" s="25">
        <v>2154884.1799999997</v>
      </c>
      <c r="K13" s="22" t="s">
        <v>29</v>
      </c>
      <c r="L13" s="22" t="s">
        <v>55</v>
      </c>
      <c r="M13" s="22" t="s">
        <v>56</v>
      </c>
      <c r="N13" s="22" t="s">
        <v>62</v>
      </c>
      <c r="O13" s="22" t="s">
        <v>55</v>
      </c>
      <c r="P13" s="22" t="s">
        <v>63</v>
      </c>
      <c r="Q13" s="22" t="s">
        <v>59</v>
      </c>
      <c r="R13" s="22">
        <v>100</v>
      </c>
      <c r="S13" s="22">
        <v>0</v>
      </c>
      <c r="T13" s="22">
        <f>(U13/V13)*100</f>
        <v>60</v>
      </c>
      <c r="U13" s="22">
        <f>1+1+1</f>
        <v>3</v>
      </c>
      <c r="V13" s="22">
        <v>5</v>
      </c>
      <c r="W13" s="22" t="s">
        <v>43</v>
      </c>
    </row>
    <row r="14" spans="1:23" x14ac:dyDescent="0.2">
      <c r="A14" s="23" t="s">
        <v>50</v>
      </c>
      <c r="B14" s="23" t="s">
        <v>60</v>
      </c>
      <c r="C14" s="23" t="s">
        <v>61</v>
      </c>
      <c r="D14" s="23" t="s">
        <v>53</v>
      </c>
      <c r="E14" s="23" t="s">
        <v>54</v>
      </c>
      <c r="F14" s="24">
        <v>4477987.5699999994</v>
      </c>
      <c r="G14" s="24">
        <v>4408455.6899999995</v>
      </c>
      <c r="H14" s="24">
        <v>2170435.96</v>
      </c>
      <c r="I14" s="24">
        <v>2170435.96</v>
      </c>
      <c r="J14" s="24">
        <v>2154884.1799999997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</row>
    <row r="15" spans="1:23" x14ac:dyDescent="0.2">
      <c r="A15" s="22" t="s">
        <v>50</v>
      </c>
      <c r="B15" s="22" t="s">
        <v>64</v>
      </c>
      <c r="C15" s="22" t="s">
        <v>65</v>
      </c>
      <c r="D15" s="22" t="s">
        <v>53</v>
      </c>
      <c r="E15" s="22" t="s">
        <v>54</v>
      </c>
      <c r="F15" s="25">
        <v>3874342.899999999</v>
      </c>
      <c r="G15" s="25">
        <v>3674175.9199999985</v>
      </c>
      <c r="H15" s="25">
        <v>2009461.4400000002</v>
      </c>
      <c r="I15" s="25">
        <v>2009461.4400000002</v>
      </c>
      <c r="J15" s="25">
        <v>2009461.4400000002</v>
      </c>
      <c r="K15" s="22" t="s">
        <v>29</v>
      </c>
      <c r="L15" s="22" t="s">
        <v>55</v>
      </c>
      <c r="M15" s="22" t="s">
        <v>56</v>
      </c>
      <c r="N15" s="22" t="s">
        <v>66</v>
      </c>
      <c r="O15" s="22" t="s">
        <v>55</v>
      </c>
      <c r="P15" s="22" t="s">
        <v>63</v>
      </c>
      <c r="Q15" s="22" t="s">
        <v>59</v>
      </c>
      <c r="R15" s="22">
        <v>100</v>
      </c>
      <c r="S15" s="22">
        <v>0</v>
      </c>
      <c r="T15" s="26">
        <f>(U15/V15)*100</f>
        <v>113.79310344827587</v>
      </c>
      <c r="U15" s="22">
        <f>41+21+37</f>
        <v>99</v>
      </c>
      <c r="V15" s="22">
        <v>87</v>
      </c>
      <c r="W15" s="22" t="s">
        <v>43</v>
      </c>
    </row>
    <row r="16" spans="1:23" x14ac:dyDescent="0.2">
      <c r="A16" s="23" t="s">
        <v>50</v>
      </c>
      <c r="B16" s="23" t="s">
        <v>64</v>
      </c>
      <c r="C16" s="23" t="s">
        <v>65</v>
      </c>
      <c r="D16" s="23" t="s">
        <v>53</v>
      </c>
      <c r="E16" s="23" t="s">
        <v>54</v>
      </c>
      <c r="F16" s="24">
        <v>3874342.899999999</v>
      </c>
      <c r="G16" s="24">
        <v>3674175.9199999985</v>
      </c>
      <c r="H16" s="24">
        <v>2009461.4400000002</v>
      </c>
      <c r="I16" s="24">
        <v>2009461.4400000002</v>
      </c>
      <c r="J16" s="24">
        <v>2009461.4400000002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</row>
    <row r="17" spans="1:23" x14ac:dyDescent="0.2">
      <c r="A17" s="22" t="s">
        <v>67</v>
      </c>
      <c r="B17" s="22" t="s">
        <v>68</v>
      </c>
      <c r="C17" s="22" t="s">
        <v>69</v>
      </c>
      <c r="D17" s="22" t="s">
        <v>53</v>
      </c>
      <c r="E17" s="22" t="s">
        <v>54</v>
      </c>
      <c r="F17" s="25">
        <v>99948041.419999972</v>
      </c>
      <c r="G17" s="25">
        <v>99692296.689999983</v>
      </c>
      <c r="H17" s="25">
        <v>59094099.06000001</v>
      </c>
      <c r="I17" s="25">
        <v>59094099.06000001</v>
      </c>
      <c r="J17" s="25">
        <v>59086633.06000001</v>
      </c>
      <c r="K17" s="22" t="s">
        <v>29</v>
      </c>
      <c r="L17" s="22" t="s">
        <v>70</v>
      </c>
      <c r="M17" s="22" t="s">
        <v>71</v>
      </c>
      <c r="N17" s="22" t="s">
        <v>72</v>
      </c>
      <c r="O17" s="22" t="s">
        <v>70</v>
      </c>
      <c r="P17" s="22" t="s">
        <v>73</v>
      </c>
      <c r="Q17" s="22" t="s">
        <v>74</v>
      </c>
      <c r="R17" s="22">
        <v>99.75</v>
      </c>
      <c r="S17" s="22">
        <v>0</v>
      </c>
      <c r="T17" s="26">
        <f>(U17/V17)*100</f>
        <v>99.337748344370851</v>
      </c>
      <c r="U17" s="22">
        <f>169+149+132</f>
        <v>450</v>
      </c>
      <c r="V17" s="22">
        <f>169+151+133</f>
        <v>453</v>
      </c>
      <c r="W17" s="22" t="s">
        <v>43</v>
      </c>
    </row>
    <row r="18" spans="1:23" x14ac:dyDescent="0.2">
      <c r="A18" s="22" t="s">
        <v>67</v>
      </c>
      <c r="B18" s="22" t="s">
        <v>68</v>
      </c>
      <c r="C18" s="22" t="s">
        <v>69</v>
      </c>
      <c r="D18" s="22" t="s">
        <v>53</v>
      </c>
      <c r="E18" s="22" t="s">
        <v>54</v>
      </c>
      <c r="F18" s="25">
        <v>99948041.419999972</v>
      </c>
      <c r="G18" s="25">
        <v>99692296.689999983</v>
      </c>
      <c r="H18" s="25">
        <v>59094099.06000001</v>
      </c>
      <c r="I18" s="25">
        <v>59094099.06000001</v>
      </c>
      <c r="J18" s="25">
        <v>59086633.06000001</v>
      </c>
      <c r="K18" s="22" t="s">
        <v>29</v>
      </c>
      <c r="L18" s="22" t="s">
        <v>70</v>
      </c>
      <c r="M18" s="22" t="s">
        <v>71</v>
      </c>
      <c r="N18" s="22" t="s">
        <v>75</v>
      </c>
      <c r="O18" s="22" t="s">
        <v>70</v>
      </c>
      <c r="P18" s="22" t="s">
        <v>76</v>
      </c>
      <c r="Q18" s="22" t="s">
        <v>77</v>
      </c>
      <c r="R18" s="22">
        <v>8.83</v>
      </c>
      <c r="S18" s="22">
        <v>0</v>
      </c>
      <c r="T18" s="26">
        <f>(U18/V18)</f>
        <v>12.546986936367468</v>
      </c>
      <c r="U18" s="22">
        <f>34952+2533+22063</f>
        <v>59548</v>
      </c>
      <c r="V18" s="22">
        <f>2246+458+2042</f>
        <v>4746</v>
      </c>
      <c r="W18" s="22" t="s">
        <v>78</v>
      </c>
    </row>
    <row r="19" spans="1:23" x14ac:dyDescent="0.2">
      <c r="A19" s="22" t="s">
        <v>67</v>
      </c>
      <c r="B19" s="22" t="s">
        <v>68</v>
      </c>
      <c r="C19" s="22" t="s">
        <v>69</v>
      </c>
      <c r="D19" s="22" t="s">
        <v>53</v>
      </c>
      <c r="E19" s="22" t="s">
        <v>54</v>
      </c>
      <c r="F19" s="25">
        <v>99948041.419999972</v>
      </c>
      <c r="G19" s="25">
        <v>99692296.689999983</v>
      </c>
      <c r="H19" s="25">
        <v>59094099.06000001</v>
      </c>
      <c r="I19" s="25">
        <v>59094099.06000001</v>
      </c>
      <c r="J19" s="25">
        <v>59086633.06000001</v>
      </c>
      <c r="K19" s="22" t="s">
        <v>29</v>
      </c>
      <c r="L19" s="22" t="s">
        <v>70</v>
      </c>
      <c r="M19" s="22" t="s">
        <v>71</v>
      </c>
      <c r="N19" s="22" t="s">
        <v>79</v>
      </c>
      <c r="O19" s="22" t="s">
        <v>70</v>
      </c>
      <c r="P19" s="22" t="s">
        <v>80</v>
      </c>
      <c r="Q19" s="22" t="s">
        <v>81</v>
      </c>
      <c r="R19" s="22">
        <v>21.4</v>
      </c>
      <c r="S19" s="22">
        <v>0</v>
      </c>
      <c r="T19" s="26">
        <f>(U19/V19)</f>
        <v>23.789473684210527</v>
      </c>
      <c r="U19" s="22">
        <f>73+24+355</f>
        <v>452</v>
      </c>
      <c r="V19" s="22">
        <f>7+2+10</f>
        <v>19</v>
      </c>
      <c r="W19" s="22" t="s">
        <v>78</v>
      </c>
    </row>
    <row r="20" spans="1:23" x14ac:dyDescent="0.2">
      <c r="A20" s="22" t="s">
        <v>67</v>
      </c>
      <c r="B20" s="22" t="s">
        <v>68</v>
      </c>
      <c r="C20" s="22" t="s">
        <v>69</v>
      </c>
      <c r="D20" s="22" t="s">
        <v>53</v>
      </c>
      <c r="E20" s="22" t="s">
        <v>54</v>
      </c>
      <c r="F20" s="25">
        <v>99948041.419999972</v>
      </c>
      <c r="G20" s="25">
        <v>99692296.689999983</v>
      </c>
      <c r="H20" s="25">
        <v>59094099.06000001</v>
      </c>
      <c r="I20" s="25">
        <v>59094099.06000001</v>
      </c>
      <c r="J20" s="25">
        <v>59086633.06000001</v>
      </c>
      <c r="K20" s="22" t="s">
        <v>29</v>
      </c>
      <c r="L20" s="22" t="s">
        <v>70</v>
      </c>
      <c r="M20" s="22" t="s">
        <v>71</v>
      </c>
      <c r="N20" s="22" t="s">
        <v>82</v>
      </c>
      <c r="O20" s="22" t="s">
        <v>70</v>
      </c>
      <c r="P20" s="22" t="s">
        <v>83</v>
      </c>
      <c r="Q20" s="22" t="s">
        <v>84</v>
      </c>
      <c r="R20" s="22">
        <v>0</v>
      </c>
      <c r="S20" s="22">
        <v>0</v>
      </c>
      <c r="T20" s="22">
        <f>(U20/V20)*100</f>
        <v>0</v>
      </c>
      <c r="U20" s="22">
        <v>0</v>
      </c>
      <c r="V20" s="22">
        <f>1137+312+682</f>
        <v>2131</v>
      </c>
      <c r="W20" s="22" t="s">
        <v>43</v>
      </c>
    </row>
    <row r="21" spans="1:23" x14ac:dyDescent="0.2">
      <c r="A21" s="22" t="s">
        <v>67</v>
      </c>
      <c r="B21" s="22" t="s">
        <v>68</v>
      </c>
      <c r="C21" s="22" t="s">
        <v>69</v>
      </c>
      <c r="D21" s="22" t="s">
        <v>53</v>
      </c>
      <c r="E21" s="22" t="s">
        <v>54</v>
      </c>
      <c r="F21" s="25">
        <v>99948041.419999972</v>
      </c>
      <c r="G21" s="25">
        <v>99692296.689999983</v>
      </c>
      <c r="H21" s="25">
        <v>59094099.06000001</v>
      </c>
      <c r="I21" s="25">
        <v>59094099.06000001</v>
      </c>
      <c r="J21" s="25">
        <v>59086633.06000001</v>
      </c>
      <c r="K21" s="22" t="s">
        <v>29</v>
      </c>
      <c r="L21" s="22" t="s">
        <v>70</v>
      </c>
      <c r="M21" s="22" t="s">
        <v>71</v>
      </c>
      <c r="N21" s="22" t="s">
        <v>85</v>
      </c>
      <c r="O21" s="22" t="s">
        <v>70</v>
      </c>
      <c r="P21" s="22" t="s">
        <v>86</v>
      </c>
      <c r="Q21" s="22" t="s">
        <v>87</v>
      </c>
      <c r="R21" s="22">
        <v>5.29</v>
      </c>
      <c r="S21" s="22">
        <v>0</v>
      </c>
      <c r="T21" s="26">
        <f t="shared" ref="T21:T24" si="0">(U21/V21)*100</f>
        <v>3.7428023032629558</v>
      </c>
      <c r="U21" s="22">
        <f>40+10+28</f>
        <v>78</v>
      </c>
      <c r="V21" s="22">
        <f>1088+315+681</f>
        <v>2084</v>
      </c>
      <c r="W21" s="22" t="s">
        <v>43</v>
      </c>
    </row>
    <row r="22" spans="1:23" x14ac:dyDescent="0.2">
      <c r="A22" s="22" t="s">
        <v>67</v>
      </c>
      <c r="B22" s="22" t="s">
        <v>68</v>
      </c>
      <c r="C22" s="22" t="s">
        <v>69</v>
      </c>
      <c r="D22" s="22" t="s">
        <v>53</v>
      </c>
      <c r="E22" s="22" t="s">
        <v>54</v>
      </c>
      <c r="F22" s="25">
        <v>99948041.419999972</v>
      </c>
      <c r="G22" s="25">
        <v>99692296.689999983</v>
      </c>
      <c r="H22" s="25">
        <v>59094099.06000001</v>
      </c>
      <c r="I22" s="25">
        <v>59094099.06000001</v>
      </c>
      <c r="J22" s="25">
        <v>59086633.06000001</v>
      </c>
      <c r="K22" s="22" t="s">
        <v>29</v>
      </c>
      <c r="L22" s="22" t="s">
        <v>70</v>
      </c>
      <c r="M22" s="22" t="s">
        <v>71</v>
      </c>
      <c r="N22" s="22" t="s">
        <v>88</v>
      </c>
      <c r="O22" s="22" t="s">
        <v>70</v>
      </c>
      <c r="P22" s="22" t="s">
        <v>89</v>
      </c>
      <c r="Q22" s="22" t="s">
        <v>90</v>
      </c>
      <c r="R22" s="22">
        <v>53.85</v>
      </c>
      <c r="S22" s="22">
        <v>0</v>
      </c>
      <c r="T22" s="26">
        <f t="shared" si="0"/>
        <v>102.03389830508473</v>
      </c>
      <c r="U22" s="22">
        <f>189+23+89</f>
        <v>301</v>
      </c>
      <c r="V22" s="22">
        <f>122+17+156</f>
        <v>295</v>
      </c>
      <c r="W22" s="22" t="s">
        <v>43</v>
      </c>
    </row>
    <row r="23" spans="1:23" x14ac:dyDescent="0.2">
      <c r="A23" s="22" t="s">
        <v>67</v>
      </c>
      <c r="B23" s="22" t="s">
        <v>68</v>
      </c>
      <c r="C23" s="22" t="s">
        <v>69</v>
      </c>
      <c r="D23" s="22" t="s">
        <v>53</v>
      </c>
      <c r="E23" s="22" t="s">
        <v>54</v>
      </c>
      <c r="F23" s="25">
        <v>99948041.419999972</v>
      </c>
      <c r="G23" s="25">
        <v>99692296.689999983</v>
      </c>
      <c r="H23" s="25">
        <v>59094099.06000001</v>
      </c>
      <c r="I23" s="25">
        <v>59094099.06000001</v>
      </c>
      <c r="J23" s="25">
        <v>59086633.06000001</v>
      </c>
      <c r="K23" s="22" t="s">
        <v>29</v>
      </c>
      <c r="L23" s="22" t="s">
        <v>70</v>
      </c>
      <c r="M23" s="22" t="s">
        <v>71</v>
      </c>
      <c r="N23" s="22" t="s">
        <v>91</v>
      </c>
      <c r="O23" s="22" t="s">
        <v>70</v>
      </c>
      <c r="P23" s="22" t="s">
        <v>92</v>
      </c>
      <c r="Q23" s="22" t="s">
        <v>93</v>
      </c>
      <c r="R23" s="22">
        <v>93.1</v>
      </c>
      <c r="S23" s="22">
        <v>0</v>
      </c>
      <c r="T23" s="26">
        <f t="shared" si="0"/>
        <v>86.494091164884637</v>
      </c>
      <c r="U23" s="22">
        <f>812+172+553</f>
        <v>1537</v>
      </c>
      <c r="V23" s="22">
        <f>803+329+645</f>
        <v>1777</v>
      </c>
      <c r="W23" s="22" t="s">
        <v>43</v>
      </c>
    </row>
    <row r="24" spans="1:23" x14ac:dyDescent="0.2">
      <c r="A24" s="22" t="s">
        <v>67</v>
      </c>
      <c r="B24" s="22" t="s">
        <v>68</v>
      </c>
      <c r="C24" s="22" t="s">
        <v>69</v>
      </c>
      <c r="D24" s="22" t="s">
        <v>53</v>
      </c>
      <c r="E24" s="22" t="s">
        <v>54</v>
      </c>
      <c r="F24" s="25">
        <v>99948041.419999972</v>
      </c>
      <c r="G24" s="25">
        <v>99692296.689999983</v>
      </c>
      <c r="H24" s="25">
        <v>59094099.06000001</v>
      </c>
      <c r="I24" s="25">
        <v>59094099.06000001</v>
      </c>
      <c r="J24" s="25">
        <v>59086633.06000001</v>
      </c>
      <c r="K24" s="22" t="s">
        <v>29</v>
      </c>
      <c r="L24" s="22" t="s">
        <v>70</v>
      </c>
      <c r="M24" s="22" t="s">
        <v>71</v>
      </c>
      <c r="N24" s="22" t="s">
        <v>94</v>
      </c>
      <c r="O24" s="22" t="s">
        <v>70</v>
      </c>
      <c r="P24" s="22" t="s">
        <v>95</v>
      </c>
      <c r="Q24" s="22" t="s">
        <v>96</v>
      </c>
      <c r="R24" s="22">
        <v>133.33000000000001</v>
      </c>
      <c r="S24" s="22">
        <v>0</v>
      </c>
      <c r="T24" s="26">
        <f t="shared" si="0"/>
        <v>156.39344262295083</v>
      </c>
      <c r="U24" s="22">
        <f>181+153+143</f>
        <v>477</v>
      </c>
      <c r="V24" s="22">
        <f>127+30+148</f>
        <v>305</v>
      </c>
      <c r="W24" s="22" t="s">
        <v>43</v>
      </c>
    </row>
    <row r="25" spans="1:23" x14ac:dyDescent="0.2">
      <c r="A25" s="23" t="s">
        <v>67</v>
      </c>
      <c r="B25" s="23" t="s">
        <v>68</v>
      </c>
      <c r="C25" s="23" t="s">
        <v>69</v>
      </c>
      <c r="D25" s="23" t="s">
        <v>53</v>
      </c>
      <c r="E25" s="23" t="s">
        <v>54</v>
      </c>
      <c r="F25" s="24">
        <v>99948041.419999972</v>
      </c>
      <c r="G25" s="24">
        <v>99692296.689999983</v>
      </c>
      <c r="H25" s="24">
        <v>59094099.06000001</v>
      </c>
      <c r="I25" s="24">
        <v>59094099.06000001</v>
      </c>
      <c r="J25" s="24">
        <v>59086633.06000001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x14ac:dyDescent="0.2">
      <c r="A26" s="22" t="s">
        <v>67</v>
      </c>
      <c r="B26" s="22" t="s">
        <v>97</v>
      </c>
      <c r="C26" s="22" t="s">
        <v>98</v>
      </c>
      <c r="D26" s="22" t="s">
        <v>99</v>
      </c>
      <c r="E26" s="22" t="s">
        <v>54</v>
      </c>
      <c r="F26" s="25">
        <v>11457197.799999999</v>
      </c>
      <c r="G26" s="25">
        <v>11198725.599999998</v>
      </c>
      <c r="H26" s="25">
        <v>6663249.8199999994</v>
      </c>
      <c r="I26" s="25">
        <v>6663249.8199999994</v>
      </c>
      <c r="J26" s="25">
        <v>6648101.2499999991</v>
      </c>
      <c r="K26" s="22" t="s">
        <v>29</v>
      </c>
      <c r="L26" s="22" t="s">
        <v>70</v>
      </c>
      <c r="M26" s="22" t="s">
        <v>71</v>
      </c>
      <c r="N26" s="22" t="s">
        <v>100</v>
      </c>
      <c r="O26" s="22" t="s">
        <v>70</v>
      </c>
      <c r="P26" s="22" t="s">
        <v>101</v>
      </c>
      <c r="Q26" s="22" t="s">
        <v>102</v>
      </c>
      <c r="R26" s="22">
        <v>101.97</v>
      </c>
      <c r="S26" s="22">
        <v>0</v>
      </c>
      <c r="T26" s="26">
        <f>(U26/V26)*100</f>
        <v>38.610038610038607</v>
      </c>
      <c r="U26" s="22">
        <f>62+5+33</f>
        <v>100</v>
      </c>
      <c r="V26" s="22">
        <v>259</v>
      </c>
      <c r="W26" s="22" t="s">
        <v>43</v>
      </c>
    </row>
    <row r="27" spans="1:23" x14ac:dyDescent="0.2">
      <c r="A27" s="22" t="s">
        <v>67</v>
      </c>
      <c r="B27" s="22" t="s">
        <v>97</v>
      </c>
      <c r="C27" s="22" t="s">
        <v>98</v>
      </c>
      <c r="D27" s="22" t="s">
        <v>99</v>
      </c>
      <c r="E27" s="22" t="s">
        <v>54</v>
      </c>
      <c r="F27" s="25">
        <v>11457197.799999999</v>
      </c>
      <c r="G27" s="25">
        <v>11198725.599999998</v>
      </c>
      <c r="H27" s="25">
        <v>6663249.8199999994</v>
      </c>
      <c r="I27" s="25">
        <v>6663249.8199999994</v>
      </c>
      <c r="J27" s="25">
        <v>6648101.2499999991</v>
      </c>
      <c r="K27" s="22" t="s">
        <v>29</v>
      </c>
      <c r="L27" s="22" t="s">
        <v>70</v>
      </c>
      <c r="M27" s="22" t="s">
        <v>71</v>
      </c>
      <c r="N27" s="22" t="s">
        <v>103</v>
      </c>
      <c r="O27" s="22" t="s">
        <v>70</v>
      </c>
      <c r="P27" s="22" t="s">
        <v>104</v>
      </c>
      <c r="Q27" s="22" t="s">
        <v>105</v>
      </c>
      <c r="R27" s="22">
        <v>98.04</v>
      </c>
      <c r="S27" s="22">
        <v>0</v>
      </c>
      <c r="T27" s="22">
        <f t="shared" ref="T27:T30" si="1">(U27/V27)*100</f>
        <v>100</v>
      </c>
      <c r="U27" s="22">
        <f>6+1</f>
        <v>7</v>
      </c>
      <c r="V27" s="22">
        <f>6+1</f>
        <v>7</v>
      </c>
      <c r="W27" s="22" t="s">
        <v>43</v>
      </c>
    </row>
    <row r="28" spans="1:23" x14ac:dyDescent="0.2">
      <c r="A28" s="22" t="s">
        <v>67</v>
      </c>
      <c r="B28" s="22" t="s">
        <v>97</v>
      </c>
      <c r="C28" s="22" t="s">
        <v>98</v>
      </c>
      <c r="D28" s="22" t="s">
        <v>99</v>
      </c>
      <c r="E28" s="22" t="s">
        <v>54</v>
      </c>
      <c r="F28" s="25">
        <v>11457197.799999999</v>
      </c>
      <c r="G28" s="25">
        <v>11198725.599999998</v>
      </c>
      <c r="H28" s="25">
        <v>6663249.8199999994</v>
      </c>
      <c r="I28" s="25">
        <v>6663249.8199999994</v>
      </c>
      <c r="J28" s="25">
        <v>6648101.2499999991</v>
      </c>
      <c r="K28" s="22" t="s">
        <v>29</v>
      </c>
      <c r="L28" s="22" t="s">
        <v>70</v>
      </c>
      <c r="M28" s="22" t="s">
        <v>71</v>
      </c>
      <c r="N28" s="22" t="s">
        <v>106</v>
      </c>
      <c r="O28" s="22" t="s">
        <v>70</v>
      </c>
      <c r="P28" s="22" t="s">
        <v>107</v>
      </c>
      <c r="Q28" s="22" t="s">
        <v>108</v>
      </c>
      <c r="R28" s="22">
        <v>100</v>
      </c>
      <c r="S28" s="22">
        <v>0</v>
      </c>
      <c r="T28" s="22">
        <f t="shared" si="1"/>
        <v>100</v>
      </c>
      <c r="U28" s="22">
        <f>855+315+673</f>
        <v>1843</v>
      </c>
      <c r="V28" s="22">
        <f>855+315+673</f>
        <v>1843</v>
      </c>
      <c r="W28" s="22" t="s">
        <v>43</v>
      </c>
    </row>
    <row r="29" spans="1:23" x14ac:dyDescent="0.2">
      <c r="A29" s="22" t="s">
        <v>67</v>
      </c>
      <c r="B29" s="22" t="s">
        <v>97</v>
      </c>
      <c r="C29" s="22" t="s">
        <v>98</v>
      </c>
      <c r="D29" s="22" t="s">
        <v>99</v>
      </c>
      <c r="E29" s="22" t="s">
        <v>54</v>
      </c>
      <c r="F29" s="25">
        <v>11457197.799999999</v>
      </c>
      <c r="G29" s="25">
        <v>11198725.599999998</v>
      </c>
      <c r="H29" s="25">
        <v>6663249.8199999994</v>
      </c>
      <c r="I29" s="25">
        <v>6663249.8199999994</v>
      </c>
      <c r="J29" s="25">
        <v>6648101.2499999991</v>
      </c>
      <c r="K29" s="22" t="s">
        <v>29</v>
      </c>
      <c r="L29" s="22" t="s">
        <v>70</v>
      </c>
      <c r="M29" s="22" t="s">
        <v>71</v>
      </c>
      <c r="N29" s="22" t="s">
        <v>109</v>
      </c>
      <c r="O29" s="22" t="s">
        <v>70</v>
      </c>
      <c r="P29" s="22" t="s">
        <v>110</v>
      </c>
      <c r="Q29" s="22" t="s">
        <v>111</v>
      </c>
      <c r="R29" s="22">
        <v>42.39</v>
      </c>
      <c r="S29" s="22">
        <v>0</v>
      </c>
      <c r="T29" s="26">
        <f t="shared" si="1"/>
        <v>47.097124253933806</v>
      </c>
      <c r="U29" s="22">
        <f>387+129+352</f>
        <v>868</v>
      </c>
      <c r="V29" s="22">
        <f>855+315+673</f>
        <v>1843</v>
      </c>
      <c r="W29" s="22" t="s">
        <v>43</v>
      </c>
    </row>
    <row r="30" spans="1:23" x14ac:dyDescent="0.2">
      <c r="A30" s="22" t="s">
        <v>67</v>
      </c>
      <c r="B30" s="22" t="s">
        <v>97</v>
      </c>
      <c r="C30" s="22" t="s">
        <v>98</v>
      </c>
      <c r="D30" s="22" t="s">
        <v>99</v>
      </c>
      <c r="E30" s="22" t="s">
        <v>54</v>
      </c>
      <c r="F30" s="25">
        <v>11457197.799999999</v>
      </c>
      <c r="G30" s="25">
        <v>11198725.599999998</v>
      </c>
      <c r="H30" s="25">
        <v>6663249.8199999994</v>
      </c>
      <c r="I30" s="25">
        <v>6663249.8199999994</v>
      </c>
      <c r="J30" s="25">
        <v>6648101.2499999991</v>
      </c>
      <c r="K30" s="22" t="s">
        <v>29</v>
      </c>
      <c r="L30" s="22" t="s">
        <v>70</v>
      </c>
      <c r="M30" s="22" t="s">
        <v>71</v>
      </c>
      <c r="N30" s="22" t="s">
        <v>112</v>
      </c>
      <c r="O30" s="22" t="s">
        <v>70</v>
      </c>
      <c r="P30" s="22" t="s">
        <v>113</v>
      </c>
      <c r="Q30" s="22" t="s">
        <v>114</v>
      </c>
      <c r="R30" s="22">
        <v>97.27</v>
      </c>
      <c r="S30" s="22">
        <v>0</v>
      </c>
      <c r="T30" s="26">
        <f t="shared" si="1"/>
        <v>97.893258426966284</v>
      </c>
      <c r="U30" s="22">
        <f>272+180+245</f>
        <v>697</v>
      </c>
      <c r="V30" s="22">
        <f>280+185+247</f>
        <v>712</v>
      </c>
      <c r="W30" s="22" t="s">
        <v>43</v>
      </c>
    </row>
    <row r="31" spans="1:23" x14ac:dyDescent="0.2">
      <c r="A31" s="22" t="s">
        <v>67</v>
      </c>
      <c r="B31" s="22" t="s">
        <v>97</v>
      </c>
      <c r="C31" s="22" t="s">
        <v>98</v>
      </c>
      <c r="D31" s="22" t="s">
        <v>99</v>
      </c>
      <c r="E31" s="22" t="s">
        <v>54</v>
      </c>
      <c r="F31" s="25">
        <v>11457197.799999999</v>
      </c>
      <c r="G31" s="25">
        <v>11198725.599999998</v>
      </c>
      <c r="H31" s="25">
        <v>6663249.8199999994</v>
      </c>
      <c r="I31" s="25">
        <v>6663249.8199999994</v>
      </c>
      <c r="J31" s="25">
        <v>6648101.2499999991</v>
      </c>
      <c r="K31" s="22" t="s">
        <v>29</v>
      </c>
      <c r="L31" s="22" t="s">
        <v>70</v>
      </c>
      <c r="M31" s="22" t="s">
        <v>71</v>
      </c>
      <c r="N31" s="22" t="s">
        <v>115</v>
      </c>
      <c r="O31" s="22" t="s">
        <v>70</v>
      </c>
      <c r="P31" s="22" t="s">
        <v>116</v>
      </c>
      <c r="Q31" s="22" t="s">
        <v>117</v>
      </c>
      <c r="R31" s="22">
        <v>5</v>
      </c>
      <c r="S31" s="22">
        <v>0</v>
      </c>
      <c r="T31" s="26">
        <f>(U31/V31)</f>
        <v>4.9747211895910777</v>
      </c>
      <c r="U31" s="22">
        <f>6337+2027+5018</f>
        <v>13382</v>
      </c>
      <c r="V31" s="22">
        <f>1271+408+1011</f>
        <v>2690</v>
      </c>
      <c r="W31" s="22" t="s">
        <v>118</v>
      </c>
    </row>
    <row r="32" spans="1:23" x14ac:dyDescent="0.2">
      <c r="A32" s="23" t="s">
        <v>67</v>
      </c>
      <c r="B32" s="23" t="s">
        <v>97</v>
      </c>
      <c r="C32" s="23" t="s">
        <v>98</v>
      </c>
      <c r="D32" s="23" t="s">
        <v>99</v>
      </c>
      <c r="E32" s="23" t="s">
        <v>54</v>
      </c>
      <c r="F32" s="24">
        <v>11457197.799999999</v>
      </c>
      <c r="G32" s="24">
        <v>11198725.599999998</v>
      </c>
      <c r="H32" s="24">
        <v>6663249.8199999994</v>
      </c>
      <c r="I32" s="24">
        <v>6663249.8199999994</v>
      </c>
      <c r="J32" s="24">
        <v>6648101.2499999991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</row>
    <row r="33" spans="1:23" x14ac:dyDescent="0.2">
      <c r="A33" s="22"/>
      <c r="B33" s="22"/>
      <c r="C33" s="22"/>
      <c r="D33" s="22"/>
      <c r="E33" s="22"/>
      <c r="F33" s="25"/>
      <c r="G33" s="25"/>
      <c r="H33" s="25"/>
      <c r="I33" s="25"/>
      <c r="J33" s="25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</row>
    <row r="34" spans="1:23" x14ac:dyDescent="0.2">
      <c r="A34" s="22"/>
      <c r="B34" s="23"/>
      <c r="C34" s="22"/>
      <c r="D34" s="22"/>
      <c r="E34" s="23"/>
      <c r="F34" s="24"/>
      <c r="G34" s="24"/>
      <c r="H34" s="24"/>
      <c r="I34" s="24"/>
      <c r="J34" s="24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</row>
    <row r="35" spans="1:23" x14ac:dyDescent="0.2">
      <c r="A35" s="22"/>
      <c r="B35" s="22"/>
      <c r="C35" s="22"/>
      <c r="D35" s="22"/>
      <c r="E35" s="22"/>
      <c r="F35" s="25"/>
      <c r="G35" s="25"/>
      <c r="H35" s="25"/>
      <c r="I35" s="25"/>
      <c r="J35" s="25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</row>
    <row r="36" spans="1:23" x14ac:dyDescent="0.2">
      <c r="A36" s="22"/>
      <c r="B36" s="22"/>
      <c r="C36" s="22"/>
      <c r="D36" s="22"/>
      <c r="E36" s="22"/>
      <c r="F36" s="25"/>
      <c r="G36" s="25"/>
      <c r="H36" s="25"/>
      <c r="I36" s="25"/>
      <c r="J36" s="25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</row>
    <row r="37" spans="1:23" x14ac:dyDescent="0.2">
      <c r="A37" s="22"/>
      <c r="B37" s="22"/>
      <c r="C37" s="22"/>
      <c r="D37" s="22"/>
      <c r="E37" s="22"/>
      <c r="F37" s="25"/>
      <c r="G37" s="25"/>
      <c r="H37" s="25"/>
      <c r="I37" s="25"/>
      <c r="J37" s="25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</row>
    <row r="38" spans="1:23" x14ac:dyDescent="0.2">
      <c r="A38" s="22"/>
      <c r="B38" s="23"/>
      <c r="C38" s="22"/>
      <c r="D38" s="22"/>
      <c r="E38" s="23"/>
      <c r="F38" s="24"/>
      <c r="G38" s="24"/>
      <c r="H38" s="24"/>
      <c r="I38" s="24"/>
      <c r="J38" s="24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</row>
    <row r="39" spans="1:23" x14ac:dyDescent="0.2">
      <c r="A39" s="22"/>
      <c r="B39" s="22"/>
      <c r="C39" s="22"/>
      <c r="D39" s="22"/>
      <c r="E39" s="22"/>
      <c r="F39" s="25"/>
      <c r="G39" s="25"/>
      <c r="H39" s="25"/>
      <c r="I39" s="25"/>
      <c r="J39" s="25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</row>
    <row r="40" spans="1:23" x14ac:dyDescent="0.2">
      <c r="A40" s="22"/>
      <c r="B40" s="22"/>
      <c r="C40" s="22"/>
      <c r="D40" s="22"/>
      <c r="E40" s="22"/>
      <c r="F40" s="25"/>
      <c r="G40" s="25"/>
      <c r="H40" s="25"/>
      <c r="I40" s="25"/>
      <c r="J40" s="25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</row>
    <row r="41" spans="1:23" x14ac:dyDescent="0.2">
      <c r="A41" s="27"/>
      <c r="B41" s="27"/>
      <c r="C41" s="27"/>
      <c r="D41" s="27"/>
      <c r="E41" s="27"/>
      <c r="F41" s="28"/>
      <c r="G41" s="28"/>
      <c r="H41" s="28"/>
      <c r="I41" s="28"/>
      <c r="J41" s="28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</row>
  </sheetData>
  <mergeCells count="1">
    <mergeCell ref="A1:W1"/>
  </mergeCells>
  <printOptions horizontalCentered="1"/>
  <pageMargins left="0.70866141732283472" right="0.70866141732283472" top="0.74803149606299213" bottom="0.74803149606299213" header="0.31496062992125984" footer="0.31496062992125984"/>
  <pageSetup scale="31" orientation="portrait" r:id="rId1"/>
  <ignoredErrors>
    <ignoredError sqref="T11:V3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Ceballos</dc:creator>
  <cp:lastModifiedBy>Ana Ceballos</cp:lastModifiedBy>
  <cp:lastPrinted>2020-10-22T15:38:56Z</cp:lastPrinted>
  <dcterms:created xsi:type="dcterms:W3CDTF">2020-10-22T15:37:16Z</dcterms:created>
  <dcterms:modified xsi:type="dcterms:W3CDTF">2020-10-22T15:39:27Z</dcterms:modified>
</cp:coreProperties>
</file>